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LISTA" sheetId="1" r:id="rId1"/>
    <sheet name="Pow. Wiosny" sheetId="2" r:id="rId2"/>
    <sheet name="Wehikuł" sheetId="3" r:id="rId3"/>
    <sheet name="Złoty Liść" sheetId="4" r:id="rId4"/>
    <sheet name="Wyc. kl. 1" sheetId="5" r:id="rId5"/>
    <sheet name="TRAMP" sheetId="6" r:id="rId6"/>
    <sheet name="Zlot Czł. Kl." sheetId="7" r:id="rId7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50" i="1"/>
  <c r="K51"/>
  <c r="K5"/>
  <c r="K6"/>
  <c r="M6" s="1"/>
  <c r="P6" s="1"/>
  <c r="K7"/>
  <c r="K8"/>
  <c r="M8" s="1"/>
  <c r="P8" s="1"/>
  <c r="K9"/>
  <c r="K10"/>
  <c r="M10" s="1"/>
  <c r="P10" s="1"/>
  <c r="K11"/>
  <c r="K12"/>
  <c r="M12" s="1"/>
  <c r="P12" s="1"/>
  <c r="K13"/>
  <c r="K14"/>
  <c r="M14" s="1"/>
  <c r="P14" s="1"/>
  <c r="K15"/>
  <c r="K16"/>
  <c r="M16" s="1"/>
  <c r="P16" s="1"/>
  <c r="K17"/>
  <c r="K18"/>
  <c r="M18" s="1"/>
  <c r="P18" s="1"/>
  <c r="K19"/>
  <c r="K20"/>
  <c r="M20" s="1"/>
  <c r="P20" s="1"/>
  <c r="K21"/>
  <c r="K22"/>
  <c r="M22" s="1"/>
  <c r="P22" s="1"/>
  <c r="K23"/>
  <c r="K24"/>
  <c r="M24" s="1"/>
  <c r="P24" s="1"/>
  <c r="K25"/>
  <c r="K26"/>
  <c r="M26" s="1"/>
  <c r="P26" s="1"/>
  <c r="K27"/>
  <c r="K28"/>
  <c r="M28" s="1"/>
  <c r="P28" s="1"/>
  <c r="K29"/>
  <c r="K30"/>
  <c r="M30" s="1"/>
  <c r="P30" s="1"/>
  <c r="K31"/>
  <c r="K32"/>
  <c r="M32" s="1"/>
  <c r="P32" s="1"/>
  <c r="K33"/>
  <c r="K34"/>
  <c r="M34" s="1"/>
  <c r="P34" s="1"/>
  <c r="K35"/>
  <c r="K36"/>
  <c r="M36" s="1"/>
  <c r="P36" s="1"/>
  <c r="K37"/>
  <c r="K38"/>
  <c r="M38" s="1"/>
  <c r="P38" s="1"/>
  <c r="K39"/>
  <c r="M40"/>
  <c r="P40" s="1"/>
  <c r="K42"/>
  <c r="M42" s="1"/>
  <c r="P42" s="1"/>
  <c r="K43"/>
  <c r="K44"/>
  <c r="M44" s="1"/>
  <c r="P44" s="1"/>
  <c r="K45"/>
  <c r="K46"/>
  <c r="M46" s="1"/>
  <c r="P46" s="1"/>
  <c r="K4"/>
  <c r="M5"/>
  <c r="P5" s="1"/>
  <c r="M7"/>
  <c r="P7" s="1"/>
  <c r="M9"/>
  <c r="P9" s="1"/>
  <c r="M11"/>
  <c r="P11" s="1"/>
  <c r="M13"/>
  <c r="P13" s="1"/>
  <c r="M15"/>
  <c r="P15" s="1"/>
  <c r="M17"/>
  <c r="P17" s="1"/>
  <c r="M19"/>
  <c r="P19" s="1"/>
  <c r="M21"/>
  <c r="P21" s="1"/>
  <c r="M23"/>
  <c r="P23" s="1"/>
  <c r="M25"/>
  <c r="P25" s="1"/>
  <c r="M27"/>
  <c r="P27" s="1"/>
  <c r="M29"/>
  <c r="P29" s="1"/>
  <c r="M31"/>
  <c r="P31" s="1"/>
  <c r="M33"/>
  <c r="P33" s="1"/>
  <c r="M35"/>
  <c r="P35" s="1"/>
  <c r="M37"/>
  <c r="P37" s="1"/>
  <c r="M39"/>
  <c r="P39" s="1"/>
  <c r="M41"/>
  <c r="P41" s="1"/>
  <c r="M43"/>
  <c r="P43" s="1"/>
  <c r="M45"/>
  <c r="P45" s="1"/>
  <c r="K47" l="1"/>
  <c r="D5" i="7"/>
  <c r="D12" i="6"/>
  <c r="D5" i="5"/>
  <c r="D10" i="4"/>
  <c r="D9" i="3"/>
  <c r="D10" i="2"/>
  <c r="S50" i="1"/>
  <c r="V50" s="1"/>
  <c r="R50"/>
  <c r="M50"/>
  <c r="P50" s="1"/>
  <c r="S51"/>
  <c r="V51" s="1"/>
  <c r="R51"/>
  <c r="M51"/>
  <c r="P51" s="1"/>
  <c r="P49"/>
  <c r="P48"/>
  <c r="U47"/>
  <c r="N47"/>
  <c r="J47"/>
  <c r="I47"/>
  <c r="H47"/>
  <c r="G47"/>
  <c r="F47"/>
  <c r="E47"/>
  <c r="D47"/>
  <c r="T46"/>
  <c r="S46"/>
  <c r="Q46"/>
  <c r="T45"/>
  <c r="S45"/>
  <c r="V45" s="1"/>
  <c r="W45" s="1"/>
  <c r="T44"/>
  <c r="S44"/>
  <c r="V44" s="1"/>
  <c r="W44" s="1"/>
  <c r="Q44"/>
  <c r="T43"/>
  <c r="S43"/>
  <c r="T42"/>
  <c r="S42"/>
  <c r="Q42"/>
  <c r="T41"/>
  <c r="S41"/>
  <c r="V41" s="1"/>
  <c r="W41" s="1"/>
  <c r="T40"/>
  <c r="S40"/>
  <c r="V40" s="1"/>
  <c r="W40" s="1"/>
  <c r="Q40"/>
  <c r="T39"/>
  <c r="S39"/>
  <c r="T38"/>
  <c r="S38"/>
  <c r="Q38"/>
  <c r="T37"/>
  <c r="S37"/>
  <c r="V37" s="1"/>
  <c r="W37" s="1"/>
  <c r="T36"/>
  <c r="S36"/>
  <c r="V36" s="1"/>
  <c r="W36" s="1"/>
  <c r="Q36"/>
  <c r="T35"/>
  <c r="S35"/>
  <c r="T34"/>
  <c r="S34"/>
  <c r="Q34"/>
  <c r="T33"/>
  <c r="S33"/>
  <c r="V33" s="1"/>
  <c r="W33" s="1"/>
  <c r="T32"/>
  <c r="S32"/>
  <c r="V32" s="1"/>
  <c r="W32" s="1"/>
  <c r="Q32"/>
  <c r="T31"/>
  <c r="S31"/>
  <c r="T30"/>
  <c r="S30"/>
  <c r="Q30"/>
  <c r="T29"/>
  <c r="S29"/>
  <c r="V29" s="1"/>
  <c r="W29" s="1"/>
  <c r="T28"/>
  <c r="S28"/>
  <c r="V28" s="1"/>
  <c r="W28" s="1"/>
  <c r="Q28"/>
  <c r="T27"/>
  <c r="S27"/>
  <c r="T26"/>
  <c r="S26"/>
  <c r="Q26"/>
  <c r="T25"/>
  <c r="S25"/>
  <c r="V25" s="1"/>
  <c r="W25" s="1"/>
  <c r="T24"/>
  <c r="S24"/>
  <c r="V24" s="1"/>
  <c r="W24" s="1"/>
  <c r="Q24"/>
  <c r="T23"/>
  <c r="S23"/>
  <c r="T22"/>
  <c r="S22"/>
  <c r="Q22"/>
  <c r="T21"/>
  <c r="S21"/>
  <c r="V21" s="1"/>
  <c r="W21" s="1"/>
  <c r="T20"/>
  <c r="S20"/>
  <c r="V20" s="1"/>
  <c r="W20" s="1"/>
  <c r="Q20"/>
  <c r="T19"/>
  <c r="S19"/>
  <c r="T18"/>
  <c r="S18"/>
  <c r="Q18"/>
  <c r="T17"/>
  <c r="S17"/>
  <c r="V17" s="1"/>
  <c r="W17" s="1"/>
  <c r="T16"/>
  <c r="S16"/>
  <c r="V16" s="1"/>
  <c r="W16" s="1"/>
  <c r="Q16"/>
  <c r="T15"/>
  <c r="S15"/>
  <c r="T14"/>
  <c r="S14"/>
  <c r="Q14"/>
  <c r="T13"/>
  <c r="S13"/>
  <c r="V13" s="1"/>
  <c r="W13" s="1"/>
  <c r="T12"/>
  <c r="S12"/>
  <c r="V12" s="1"/>
  <c r="W12" s="1"/>
  <c r="Q12"/>
  <c r="T11"/>
  <c r="S11"/>
  <c r="T10"/>
  <c r="S10"/>
  <c r="Q10"/>
  <c r="T9"/>
  <c r="S9"/>
  <c r="V9" s="1"/>
  <c r="W9" s="1"/>
  <c r="T8"/>
  <c r="S8"/>
  <c r="V8" s="1"/>
  <c r="W8" s="1"/>
  <c r="Q8"/>
  <c r="T7"/>
  <c r="S7"/>
  <c r="T6"/>
  <c r="S6"/>
  <c r="Q6"/>
  <c r="T5"/>
  <c r="S5"/>
  <c r="T4"/>
  <c r="S4"/>
  <c r="V4" s="1"/>
  <c r="W4" s="1"/>
  <c r="M4"/>
  <c r="P4" s="1"/>
  <c r="O54" l="1"/>
  <c r="O55"/>
  <c r="S47"/>
  <c r="T47"/>
  <c r="V6"/>
  <c r="W6" s="1"/>
  <c r="V7"/>
  <c r="W7" s="1"/>
  <c r="V10"/>
  <c r="W10" s="1"/>
  <c r="V11"/>
  <c r="W11" s="1"/>
  <c r="V14"/>
  <c r="W14" s="1"/>
  <c r="V15"/>
  <c r="W15" s="1"/>
  <c r="V18"/>
  <c r="W18" s="1"/>
  <c r="V19"/>
  <c r="W19" s="1"/>
  <c r="V22"/>
  <c r="W22" s="1"/>
  <c r="V23"/>
  <c r="W23" s="1"/>
  <c r="V26"/>
  <c r="W26" s="1"/>
  <c r="V27"/>
  <c r="W27" s="1"/>
  <c r="V30"/>
  <c r="W30" s="1"/>
  <c r="V31"/>
  <c r="W31" s="1"/>
  <c r="V34"/>
  <c r="W34" s="1"/>
  <c r="V35"/>
  <c r="W35" s="1"/>
  <c r="V38"/>
  <c r="W38" s="1"/>
  <c r="V39"/>
  <c r="W39" s="1"/>
  <c r="V42"/>
  <c r="W42" s="1"/>
  <c r="V43"/>
  <c r="W43" s="1"/>
  <c r="V46"/>
  <c r="W46" s="1"/>
  <c r="Q50"/>
  <c r="Q61"/>
  <c r="Q62"/>
  <c r="Q56"/>
  <c r="Q7"/>
  <c r="R7" s="1"/>
  <c r="Q11"/>
  <c r="R11" s="1"/>
  <c r="Q15"/>
  <c r="R15" s="1"/>
  <c r="Q19"/>
  <c r="R19" s="1"/>
  <c r="Q23"/>
  <c r="R23" s="1"/>
  <c r="Q27"/>
  <c r="R27" s="1"/>
  <c r="Q31"/>
  <c r="R31" s="1"/>
  <c r="Q35"/>
  <c r="R35" s="1"/>
  <c r="Q39"/>
  <c r="R39" s="1"/>
  <c r="Q43"/>
  <c r="R43" s="1"/>
  <c r="Q51"/>
  <c r="Q5"/>
  <c r="R5" s="1"/>
  <c r="Q9"/>
  <c r="R9" s="1"/>
  <c r="Q13"/>
  <c r="R13" s="1"/>
  <c r="Q17"/>
  <c r="R17" s="1"/>
  <c r="Q21"/>
  <c r="R21" s="1"/>
  <c r="Q25"/>
  <c r="R25" s="1"/>
  <c r="Q29"/>
  <c r="R29" s="1"/>
  <c r="Q33"/>
  <c r="R33" s="1"/>
  <c r="Q37"/>
  <c r="R37" s="1"/>
  <c r="Q41"/>
  <c r="R41" s="1"/>
  <c r="Q45"/>
  <c r="R45" s="1"/>
  <c r="V5"/>
  <c r="W5" s="1"/>
  <c r="R6"/>
  <c r="R8"/>
  <c r="R10"/>
  <c r="R12"/>
  <c r="R14"/>
  <c r="R16"/>
  <c r="R18"/>
  <c r="R20"/>
  <c r="R22"/>
  <c r="R24"/>
  <c r="R26"/>
  <c r="R28"/>
  <c r="R30"/>
  <c r="R32"/>
  <c r="R34"/>
  <c r="R36"/>
  <c r="R38"/>
  <c r="R40"/>
  <c r="R42"/>
  <c r="R44"/>
  <c r="R46"/>
  <c r="Q4"/>
  <c r="R4" s="1"/>
  <c r="Q60" l="1"/>
  <c r="Q55"/>
  <c r="Q54"/>
  <c r="Q59"/>
  <c r="Q58"/>
  <c r="Q63" s="1"/>
  <c r="Q57"/>
</calcChain>
</file>

<file path=xl/sharedStrings.xml><?xml version="1.0" encoding="utf-8"?>
<sst xmlns="http://schemas.openxmlformats.org/spreadsheetml/2006/main" count="365" uniqueCount="166">
  <si>
    <t>PUNKTACJA GOT 2025</t>
  </si>
  <si>
    <t>I półrocze</t>
  </si>
  <si>
    <t>II półrocze</t>
  </si>
  <si>
    <t>Biwak</t>
  </si>
  <si>
    <t>Razem imprez</t>
  </si>
  <si>
    <t>Lp.</t>
  </si>
  <si>
    <t>Imię i nazwisko</t>
  </si>
  <si>
    <t>Klasa</t>
  </si>
  <si>
    <t>Punkty za imprezę górską w 2025</t>
  </si>
  <si>
    <t>Punkty z 2024</t>
  </si>
  <si>
    <t>Razem
pkt.</t>
  </si>
  <si>
    <t>Ks. GOT</t>
  </si>
  <si>
    <t>Odznaka GOT</t>
  </si>
  <si>
    <t>Nadw. pkt.</t>
  </si>
  <si>
    <t>Nadw. pkt. na kolejny stopień</t>
  </si>
  <si>
    <t xml:space="preserve">Powitanie Wiosny </t>
  </si>
  <si>
    <t xml:space="preserve">Wyspowy
Wehikuł </t>
  </si>
  <si>
    <t xml:space="preserve">Złoty
Liść </t>
  </si>
  <si>
    <t>Wyc.
kl. 1</t>
  </si>
  <si>
    <t>TRAMP</t>
  </si>
  <si>
    <t xml:space="preserve">Zlot Czł.
Klubu </t>
  </si>
  <si>
    <t>Imprezy
własne</t>
  </si>
  <si>
    <t xml:space="preserve">Posiadana </t>
  </si>
  <si>
    <t xml:space="preserve">Zdobyta </t>
  </si>
  <si>
    <t>Olgierd Bojdo</t>
  </si>
  <si>
    <t>1 AT</t>
  </si>
  <si>
    <t>[Maja Soból]</t>
  </si>
  <si>
    <t>Kacper Choczyński</t>
  </si>
  <si>
    <t>1 E</t>
  </si>
  <si>
    <t>[Przemysław Foltak]</t>
  </si>
  <si>
    <t>Michał Jagoda</t>
  </si>
  <si>
    <t>1 MN</t>
  </si>
  <si>
    <t>Bartłomiej Burza</t>
  </si>
  <si>
    <t>1 R</t>
  </si>
  <si>
    <t>Tomasz Cieśla</t>
  </si>
  <si>
    <t>Tomasz Laska</t>
  </si>
  <si>
    <t>Karol Machota</t>
  </si>
  <si>
    <t>[Błażej Pawlik]</t>
  </si>
  <si>
    <t>Kacper Rymarowicz</t>
  </si>
  <si>
    <t>Wojciech Sarad</t>
  </si>
  <si>
    <t>Jakub Węgrzyn</t>
  </si>
  <si>
    <t>Adam Siedlecki</t>
  </si>
  <si>
    <t>2 AT</t>
  </si>
  <si>
    <t>Franciszek Kwiek</t>
  </si>
  <si>
    <t>2 IF</t>
  </si>
  <si>
    <t>Mykhailo Omelchuk</t>
  </si>
  <si>
    <t>Mateusz Szatko</t>
  </si>
  <si>
    <t>Magdalena Tabaczyńska</t>
  </si>
  <si>
    <t>2 A</t>
  </si>
  <si>
    <t>Brajan Nalepka</t>
  </si>
  <si>
    <t>3 I</t>
  </si>
  <si>
    <t>pop</t>
  </si>
  <si>
    <t>Milena Lis</t>
  </si>
  <si>
    <t>3 P</t>
  </si>
  <si>
    <t>Filip Poręba</t>
  </si>
  <si>
    <t xml:space="preserve"> 3 P</t>
  </si>
  <si>
    <t>Julia Myjkowska</t>
  </si>
  <si>
    <t>4 A</t>
  </si>
  <si>
    <t>Julia Słowik</t>
  </si>
  <si>
    <t>br</t>
  </si>
  <si>
    <t>Karolina Wójcik</t>
  </si>
  <si>
    <t>Szymon Jóźwiak</t>
  </si>
  <si>
    <t>4 F</t>
  </si>
  <si>
    <t>Wiktoria Kużdżał</t>
  </si>
  <si>
    <t>Emilia Skrężyna</t>
  </si>
  <si>
    <t>Jakub Bańdur</t>
  </si>
  <si>
    <t>4 I</t>
  </si>
  <si>
    <t>Daniel Brighton</t>
  </si>
  <si>
    <t>Piotr Fijał</t>
  </si>
  <si>
    <t>Amelia Hebda</t>
  </si>
  <si>
    <t>Mikołaj Jeleń</t>
  </si>
  <si>
    <t>Michał Krakowski</t>
  </si>
  <si>
    <t>Szymon Usarz</t>
  </si>
  <si>
    <t>Radosław Radzik</t>
  </si>
  <si>
    <t>4 N</t>
  </si>
  <si>
    <t>Konrad Rusinek</t>
  </si>
  <si>
    <t>Wiktor Szydłowski</t>
  </si>
  <si>
    <t>Hubert Kosiaty</t>
  </si>
  <si>
    <t>4 P</t>
  </si>
  <si>
    <t>Natan Rosiak</t>
  </si>
  <si>
    <t>4 PT</t>
  </si>
  <si>
    <t xml:space="preserve">Borys Uriasz </t>
  </si>
  <si>
    <t>Jakub Iwaniec</t>
  </si>
  <si>
    <t>5 TEM</t>
  </si>
  <si>
    <t>Paweł Golec</t>
  </si>
  <si>
    <t>n-l</t>
  </si>
  <si>
    <t>za wytrw.</t>
  </si>
  <si>
    <t>Tomasz Pikusa</t>
  </si>
  <si>
    <t xml:space="preserve">n-l </t>
  </si>
  <si>
    <t>sr</t>
  </si>
  <si>
    <t>Razem uczestników książeczek</t>
  </si>
  <si>
    <t>X</t>
  </si>
  <si>
    <t>Poza Klubem</t>
  </si>
  <si>
    <t>Artur Nowak</t>
  </si>
  <si>
    <t>Eustachy Kruczała</t>
  </si>
  <si>
    <t>pop+br</t>
  </si>
  <si>
    <t>zł</t>
  </si>
  <si>
    <t>pop-b.ks.</t>
  </si>
  <si>
    <t>br-b.ks.</t>
  </si>
  <si>
    <t>Razem</t>
  </si>
  <si>
    <t>Data
odbycia wycieczki</t>
  </si>
  <si>
    <t>Trasa wycieczki</t>
  </si>
  <si>
    <t>Nr grupy
górskiej wg reg.
GOT PTTK</t>
  </si>
  <si>
    <t>Punktów
wg reg.
GOT PTTK</t>
  </si>
  <si>
    <t xml:space="preserve">Czy
przodownik
był obecny </t>
  </si>
  <si>
    <t>Podpis i nr legitymacji
przodownika turystyki
górskiej PTTK</t>
  </si>
  <si>
    <t>14.04.2025</t>
  </si>
  <si>
    <t xml:space="preserve">Myślenice Zarabie - Śliwnik </t>
  </si>
  <si>
    <t>BZ.06</t>
  </si>
  <si>
    <t>tak</t>
  </si>
  <si>
    <t xml:space="preserve">Śliwnik - Działek </t>
  </si>
  <si>
    <t xml:space="preserve">Działek - Schronisko PTTK na Kudłaczach </t>
  </si>
  <si>
    <t>15.04.2025</t>
  </si>
  <si>
    <t>Schronisko PTTK na Kudłaczach - Łysina</t>
  </si>
  <si>
    <t>Łysina - Lubomir</t>
  </si>
  <si>
    <t>Lubomir - Przełęcz Jaworzyca</t>
  </si>
  <si>
    <t>Przełęcz Jaworzyca - Wierzbanowska Góra</t>
  </si>
  <si>
    <r>
      <rPr>
        <sz val="12"/>
        <color theme="1"/>
        <rFont val="Calibri"/>
        <family val="2"/>
        <charset val="238"/>
      </rPr>
      <t xml:space="preserve">Wierzbanowska Góra - Przełęcz Wielkie Drogi; </t>
    </r>
    <r>
      <rPr>
        <b/>
        <sz val="12"/>
        <color theme="1"/>
        <rFont val="Calibri"/>
        <family val="2"/>
        <charset val="238"/>
      </rPr>
      <t>2,1 km</t>
    </r>
  </si>
  <si>
    <t>27.05.2025</t>
  </si>
  <si>
    <t>Jurków - Ćwilin</t>
  </si>
  <si>
    <t>Ćwilin - Gruszowiec</t>
  </si>
  <si>
    <t>Gruszowiec - Śnieżnica</t>
  </si>
  <si>
    <r>
      <rPr>
        <sz val="12"/>
        <color theme="1"/>
        <rFont val="Calibri"/>
        <family val="2"/>
        <charset val="238"/>
      </rPr>
      <t xml:space="preserve">Śnieżnica - Ośrodek na Śnieżnicy; </t>
    </r>
    <r>
      <rPr>
        <b/>
        <sz val="12"/>
        <color theme="1"/>
        <rFont val="Calibri"/>
        <family val="2"/>
        <charset val="238"/>
      </rPr>
      <t>1.9 km</t>
    </r>
    <r>
      <rPr>
        <sz val="12"/>
        <color theme="1"/>
        <rFont val="Calibri"/>
        <family val="2"/>
        <charset val="238"/>
      </rPr>
      <t xml:space="preserve"> </t>
    </r>
  </si>
  <si>
    <t>28.05.2025</t>
  </si>
  <si>
    <r>
      <rPr>
        <sz val="12"/>
        <color theme="1"/>
        <rFont val="Calibri"/>
        <family val="2"/>
        <charset val="238"/>
      </rPr>
      <t xml:space="preserve">Ośrodek na Śnieżnicy - Gruszowiec; </t>
    </r>
    <r>
      <rPr>
        <b/>
        <sz val="12"/>
        <color theme="1"/>
        <rFont val="Calibri"/>
        <family val="2"/>
        <charset val="238"/>
      </rPr>
      <t>1.4 km</t>
    </r>
  </si>
  <si>
    <t xml:space="preserve">Chyszówki  - Mogielica </t>
  </si>
  <si>
    <t>Mogielica - Jurków</t>
  </si>
  <si>
    <t>2.10.2025</t>
  </si>
  <si>
    <t>Wysowa-Zdrój OWR „Zacisze” Wysowa-Zdrój; 2,2 km</t>
  </si>
  <si>
    <t>BW.02</t>
  </si>
  <si>
    <t>Wysowa-Zdrój - Cigielka</t>
  </si>
  <si>
    <t>Cigielka - Cigielka wieś (SK); 2,2 km</t>
  </si>
  <si>
    <t>Cigielka wieś (SK) - Cigielka; 2,2 km, 151 m</t>
  </si>
  <si>
    <t>Cigielka - Wysowa-Zdrój</t>
  </si>
  <si>
    <t>Wysowa-Zdrój - Wysowa-Zdrój „Zacisze”; 2,2 km, 61 m</t>
  </si>
  <si>
    <t>Wysowa-Zdrój „Zacisze” - Hańczowa; 4,7 km, 63 m</t>
  </si>
  <si>
    <t>Hańczowa - Wysowa-Zdrój „Zacisze” - ; 4,7 km, 178 m</t>
  </si>
  <si>
    <t>15.10.2025</t>
  </si>
  <si>
    <t>Pod Jamną, parking - Diabla Dziura; 3,3 km, 125 m</t>
  </si>
  <si>
    <t>BZ.12</t>
  </si>
  <si>
    <t>Diabla Dziura - Bukowiec; 1 km, 57 m</t>
  </si>
  <si>
    <t xml:space="preserve">Bukowiec - Bacówka Jamna </t>
  </si>
  <si>
    <t xml:space="preserve"> Data odbycia wycieczkI</t>
  </si>
  <si>
    <t>Trzcińsko - Schr. PTTK Szwajcarka</t>
  </si>
  <si>
    <t>S.05</t>
  </si>
  <si>
    <t>Schr. PTTK Szwajcarka - Przełączka</t>
  </si>
  <si>
    <t>Przełączka - Krzyżna Góra</t>
  </si>
  <si>
    <t>Krzyżna Góra - Przełączka</t>
  </si>
  <si>
    <t>Przełączka - Sokolik</t>
  </si>
  <si>
    <t>Sokolik - Przełączka</t>
  </si>
  <si>
    <t>Przełączka - Schr. PTTK Szwajcarka</t>
  </si>
  <si>
    <t>Schr. PTTK Szwajcarka - Karpniki</t>
  </si>
  <si>
    <r>
      <rPr>
        <sz val="12"/>
        <color theme="1"/>
        <rFont val="Calibri"/>
        <family val="2"/>
        <charset val="238"/>
      </rPr>
      <t xml:space="preserve">Skalnik - Kowary; </t>
    </r>
    <r>
      <rPr>
        <b/>
        <sz val="12"/>
        <color theme="1"/>
        <rFont val="Calibri"/>
        <family val="2"/>
        <charset val="238"/>
      </rPr>
      <t>5,7 km</t>
    </r>
  </si>
  <si>
    <t>29.11.2025</t>
  </si>
  <si>
    <t>Rytro DW "Relaks" -  Schronisko "Cyrla"; 4,8 km, 495 m</t>
  </si>
  <si>
    <t>Schronisko "Cyrla" - Rytro DW "Relaks"; 4,8 km</t>
  </si>
  <si>
    <t>30.11.2025</t>
  </si>
  <si>
    <t>Piwniczna-Zdrój - Park Węgielnik - Piwniczna-Zdrój; 3,3 km, 174 m</t>
  </si>
  <si>
    <t>brak</t>
  </si>
  <si>
    <t>-</t>
  </si>
  <si>
    <t>3.10.2025</t>
  </si>
  <si>
    <t>oddane</t>
  </si>
  <si>
    <r>
      <t xml:space="preserve">Karpniki - Skalnik; </t>
    </r>
    <r>
      <rPr>
        <b/>
        <sz val="12"/>
        <color theme="1"/>
        <rFont val="Calibri"/>
        <family val="2"/>
        <charset val="238"/>
      </rPr>
      <t>8,2 km, 604 m</t>
    </r>
  </si>
  <si>
    <t>Odznaka Jubil.</t>
  </si>
  <si>
    <t>90 LAT</t>
  </si>
  <si>
    <t>?</t>
  </si>
</sst>
</file>

<file path=xl/styles.xml><?xml version="1.0" encoding="utf-8"?>
<styleSheet xmlns="http://schemas.openxmlformats.org/spreadsheetml/2006/main">
  <numFmts count="3">
    <numFmt numFmtId="164" formatCode="yyyy\-mm\-dd"/>
    <numFmt numFmtId="165" formatCode="m/d/yyyy"/>
    <numFmt numFmtId="166" formatCode="d\.mm\.yyyy"/>
  </numFmts>
  <fonts count="50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i/>
      <sz val="10"/>
      <color rgb="FF00B050"/>
      <name val="Times New Roman"/>
      <family val="1"/>
      <charset val="238"/>
    </font>
    <font>
      <b/>
      <i/>
      <sz val="10"/>
      <color theme="5" tint="-0.249977111117893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1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sz val="11"/>
      <color theme="5" tint="-0.249977111117893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FF4000"/>
      <name val="Times New Roman"/>
      <family val="1"/>
      <charset val="1"/>
    </font>
    <font>
      <b/>
      <sz val="11"/>
      <color rgb="FF92D050"/>
      <name val="Times New Roman"/>
      <family val="1"/>
      <charset val="238"/>
    </font>
    <font>
      <b/>
      <sz val="11"/>
      <color theme="5" tint="-0.249977111117893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rgb="FFC00000"/>
      <name val="Times New Roman"/>
      <family val="1"/>
      <charset val="238"/>
    </font>
    <font>
      <b/>
      <sz val="11"/>
      <color theme="0" tint="-0.499984740745262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theme="1"/>
      <name val="Calibri"/>
      <family val="2"/>
      <charset val="238"/>
    </font>
    <font>
      <i/>
      <sz val="11"/>
      <color theme="3" tint="0.39988402966399123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1"/>
    </font>
    <font>
      <sz val="12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zcionka tekstu podstawowego"/>
      <family val="2"/>
      <charset val="238"/>
    </font>
    <font>
      <sz val="12"/>
      <color rgb="FF212121"/>
      <name val="Calibri"/>
      <family val="2"/>
      <charset val="238"/>
    </font>
    <font>
      <sz val="11"/>
      <color theme="1"/>
      <name val="Czcionka tekstu podstawowego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theme="6" tint="0.79989013336588644"/>
        <bgColor rgb="FFFDEADA"/>
      </patternFill>
    </fill>
    <fill>
      <patternFill patternType="solid">
        <fgColor theme="9" tint="0.79989013336588644"/>
        <bgColor rgb="FFEBF1DE"/>
      </patternFill>
    </fill>
    <fill>
      <patternFill patternType="solid">
        <fgColor rgb="FFFFFF99"/>
        <bgColor rgb="FFFDEADA"/>
      </patternFill>
    </fill>
    <fill>
      <patternFill patternType="solid">
        <fgColor rgb="FF92D050"/>
        <bgColor rgb="FFC3D69B"/>
      </patternFill>
    </fill>
    <fill>
      <patternFill patternType="solid">
        <fgColor rgb="FF948342"/>
        <bgColor rgb="FF808080"/>
      </patternFill>
    </fill>
    <fill>
      <patternFill patternType="solid">
        <fgColor rgb="FFE46C0A"/>
        <bgColor rgb="FFFF4000"/>
      </patternFill>
    </fill>
    <fill>
      <patternFill patternType="solid">
        <fgColor theme="5" tint="-0.249977111117893"/>
        <bgColor rgb="FF993366"/>
      </patternFill>
    </fill>
    <fill>
      <patternFill patternType="solid">
        <fgColor rgb="FFDDD9C3"/>
        <bgColor rgb="FFD7E4BD"/>
      </patternFill>
    </fill>
    <fill>
      <patternFill patternType="solid">
        <fgColor theme="0" tint="-0.34998626667073579"/>
        <bgColor rgb="FFD99694"/>
      </patternFill>
    </fill>
    <fill>
      <patternFill patternType="solid">
        <fgColor rgb="FFFFC000"/>
        <bgColor rgb="FFFF9900"/>
      </patternFill>
    </fill>
    <fill>
      <patternFill patternType="solid">
        <fgColor rgb="FFFF0000"/>
        <bgColor rgb="FFC00000"/>
      </patternFill>
    </fill>
    <fill>
      <patternFill patternType="solid">
        <fgColor theme="0"/>
        <bgColor rgb="FFEBF1DE"/>
      </patternFill>
    </fill>
    <fill>
      <patternFill patternType="solid">
        <fgColor rgb="FFC3D69B"/>
        <bgColor rgb="FFD7E4BD"/>
      </patternFill>
    </fill>
    <fill>
      <patternFill patternType="solid">
        <fgColor theme="9" tint="0.39988402966399123"/>
        <bgColor rgb="FFFCD5B5"/>
      </patternFill>
    </fill>
    <fill>
      <patternFill patternType="solid">
        <fgColor rgb="FFD7E4BD"/>
        <bgColor rgb="FFDDD9C3"/>
      </patternFill>
    </fill>
    <fill>
      <patternFill patternType="solid">
        <fgColor theme="5" tint="0.79998168889431442"/>
        <bgColor rgb="FFFDEADA"/>
      </patternFill>
    </fill>
    <fill>
      <patternFill patternType="solid">
        <fgColor rgb="FFEEC782"/>
        <bgColor rgb="FFFDEADA"/>
      </patternFill>
    </fill>
    <fill>
      <patternFill patternType="solid">
        <fgColor rgb="FFEEC782"/>
        <bgColor rgb="FFC00000"/>
      </patternFill>
    </fill>
    <fill>
      <patternFill patternType="solid">
        <fgColor rgb="FFEEC782"/>
        <bgColor indexed="64"/>
      </patternFill>
    </fill>
    <fill>
      <patternFill patternType="solid">
        <fgColor theme="6" tint="0.79998168889431442"/>
        <bgColor rgb="FFFDEADA"/>
      </patternFill>
    </fill>
    <fill>
      <patternFill patternType="solid">
        <fgColor rgb="FFFFFF99"/>
        <bgColor rgb="FFEBF1DE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9" fillId="0" borderId="0" applyBorder="0" applyProtection="0"/>
    <xf numFmtId="0" fontId="1" fillId="0" borderId="0"/>
    <xf numFmtId="0" fontId="2" fillId="0" borderId="0"/>
  </cellStyleXfs>
  <cellXfs count="218">
    <xf numFmtId="0" fontId="0" fillId="0" borderId="0" xfId="0"/>
    <xf numFmtId="0" fontId="8" fillId="0" borderId="0" xfId="0" applyFont="1"/>
    <xf numFmtId="0" fontId="9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 readingOrder="1"/>
    </xf>
    <xf numFmtId="0" fontId="14" fillId="4" borderId="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readingOrder="1"/>
    </xf>
    <xf numFmtId="0" fontId="16" fillId="0" borderId="7" xfId="0" applyFont="1" applyBorder="1" applyAlignment="1">
      <alignment horizontal="left" vertical="center" wrapText="1" readingOrder="1"/>
    </xf>
    <xf numFmtId="0" fontId="16" fillId="0" borderId="7" xfId="0" applyFont="1" applyBorder="1" applyAlignment="1">
      <alignment horizontal="center" vertical="center" wrapText="1" readingOrder="1"/>
    </xf>
    <xf numFmtId="0" fontId="17" fillId="2" borderId="8" xfId="0" applyFont="1" applyFill="1" applyBorder="1" applyAlignment="1">
      <alignment horizontal="right"/>
    </xf>
    <xf numFmtId="0" fontId="17" fillId="3" borderId="8" xfId="0" applyFont="1" applyFill="1" applyBorder="1" applyAlignment="1">
      <alignment horizontal="right"/>
    </xf>
    <xf numFmtId="0" fontId="8" fillId="4" borderId="7" xfId="0" applyFont="1" applyFill="1" applyBorder="1" applyAlignment="1">
      <alignment horizontal="center" vertical="center"/>
    </xf>
    <xf numFmtId="0" fontId="18" fillId="0" borderId="7" xfId="0" applyFont="1" applyBorder="1"/>
    <xf numFmtId="0" fontId="15" fillId="0" borderId="7" xfId="0" applyFont="1" applyBorder="1" applyAlignment="1">
      <alignment horizontal="center" vertical="center" wrapText="1" readingOrder="1"/>
    </xf>
    <xf numFmtId="0" fontId="19" fillId="0" borderId="7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readingOrder="1"/>
    </xf>
    <xf numFmtId="0" fontId="8" fillId="0" borderId="5" xfId="0" applyFont="1" applyBorder="1" applyAlignment="1">
      <alignment horizontal="center" vertical="center" readingOrder="1"/>
    </xf>
    <xf numFmtId="0" fontId="19" fillId="0" borderId="4" xfId="0" applyFont="1" applyBorder="1"/>
    <xf numFmtId="0" fontId="20" fillId="0" borderId="7" xfId="0" applyFont="1" applyBorder="1" applyAlignment="1">
      <alignment horizontal="center" vertical="center" readingOrder="1"/>
    </xf>
    <xf numFmtId="0" fontId="21" fillId="0" borderId="7" xfId="0" applyFont="1" applyBorder="1" applyAlignment="1">
      <alignment horizontal="center" vertical="center" readingOrder="1"/>
    </xf>
    <xf numFmtId="0" fontId="22" fillId="0" borderId="7" xfId="0" applyFont="1" applyBorder="1" applyAlignment="1">
      <alignment horizontal="center" vertical="center" readingOrder="1"/>
    </xf>
    <xf numFmtId="0" fontId="19" fillId="0" borderId="7" xfId="0" applyFont="1" applyBorder="1" applyAlignment="1">
      <alignment horizontal="center" vertical="center" readingOrder="1"/>
    </xf>
    <xf numFmtId="49" fontId="8" fillId="0" borderId="7" xfId="0" applyNumberFormat="1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readingOrder="1"/>
    </xf>
    <xf numFmtId="49" fontId="8" fillId="0" borderId="4" xfId="0" applyNumberFormat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readingOrder="1"/>
    </xf>
    <xf numFmtId="0" fontId="16" fillId="0" borderId="4" xfId="0" applyFont="1" applyBorder="1" applyAlignment="1">
      <alignment horizontal="center" vertical="center" wrapText="1" readingOrder="1"/>
    </xf>
    <xf numFmtId="0" fontId="8" fillId="4" borderId="9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readingOrder="1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8" fillId="0" borderId="4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readingOrder="1"/>
    </xf>
    <xf numFmtId="0" fontId="29" fillId="2" borderId="10" xfId="0" applyFont="1" applyFill="1" applyBorder="1" applyAlignment="1">
      <alignment horizontal="center" vertical="center" readingOrder="1"/>
    </xf>
    <xf numFmtId="0" fontId="29" fillId="4" borderId="10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readingOrder="1"/>
    </xf>
    <xf numFmtId="0" fontId="19" fillId="0" borderId="10" xfId="0" applyFont="1" applyBorder="1" applyAlignment="1">
      <alignment horizontal="center" vertical="center" readingOrder="1"/>
    </xf>
    <xf numFmtId="0" fontId="19" fillId="0" borderId="11" xfId="0" applyFont="1" applyBorder="1" applyAlignment="1">
      <alignment horizontal="center" vertical="center" readingOrder="1"/>
    </xf>
    <xf numFmtId="0" fontId="19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readingOrder="1"/>
    </xf>
    <xf numFmtId="0" fontId="25" fillId="0" borderId="10" xfId="0" applyFont="1" applyBorder="1" applyAlignment="1">
      <alignment horizontal="center" vertical="center" readingOrder="1"/>
    </xf>
    <xf numFmtId="0" fontId="26" fillId="0" borderId="10" xfId="0" applyFont="1" applyBorder="1" applyAlignment="1">
      <alignment horizontal="center" vertical="center" readingOrder="1"/>
    </xf>
    <xf numFmtId="0" fontId="32" fillId="0" borderId="0" xfId="0" applyFont="1"/>
    <xf numFmtId="0" fontId="33" fillId="0" borderId="0" xfId="0" applyFont="1"/>
    <xf numFmtId="0" fontId="29" fillId="0" borderId="0" xfId="0" applyFont="1" applyBorder="1" applyAlignment="1">
      <alignment horizontal="center" vertical="center" readingOrder="1"/>
    </xf>
    <xf numFmtId="0" fontId="30" fillId="0" borderId="0" xfId="0" applyFont="1" applyBorder="1" applyAlignment="1">
      <alignment horizontal="right" vertical="center" readingOrder="1"/>
    </xf>
    <xf numFmtId="0" fontId="29" fillId="0" borderId="0" xfId="0" applyFont="1" applyBorder="1" applyAlignment="1">
      <alignment horizontal="center" vertical="center" wrapText="1" readingOrder="1"/>
    </xf>
    <xf numFmtId="0" fontId="19" fillId="0" borderId="0" xfId="0" applyFont="1" applyBorder="1" applyAlignment="1">
      <alignment horizontal="center" vertical="center" readingOrder="1"/>
    </xf>
    <xf numFmtId="0" fontId="19" fillId="0" borderId="0" xfId="0" applyFont="1" applyBorder="1"/>
    <xf numFmtId="0" fontId="31" fillId="0" borderId="0" xfId="0" applyFont="1" applyBorder="1" applyAlignment="1">
      <alignment horizontal="center" vertical="center" readingOrder="1"/>
    </xf>
    <xf numFmtId="0" fontId="29" fillId="0" borderId="0" xfId="0" applyFont="1" applyBorder="1" applyAlignment="1">
      <alignment horizontal="center" vertical="center" readingOrder="1"/>
    </xf>
    <xf numFmtId="0" fontId="29" fillId="0" borderId="0" xfId="0" applyFont="1" applyBorder="1" applyAlignment="1">
      <alignment horizontal="center" vertical="center"/>
    </xf>
    <xf numFmtId="0" fontId="34" fillId="0" borderId="0" xfId="0" applyFont="1" applyBorder="1"/>
    <xf numFmtId="0" fontId="35" fillId="0" borderId="0" xfId="0" applyFont="1" applyBorder="1" applyAlignment="1">
      <alignment horizontal="center" vertical="center" readingOrder="1"/>
    </xf>
    <xf numFmtId="0" fontId="36" fillId="0" borderId="4" xfId="0" applyFont="1" applyBorder="1" applyAlignment="1">
      <alignment readingOrder="1"/>
    </xf>
    <xf numFmtId="0" fontId="36" fillId="0" borderId="4" xfId="0" applyFont="1" applyBorder="1" applyAlignment="1">
      <alignment horizontal="left" vertical="center" wrapText="1" readingOrder="1"/>
    </xf>
    <xf numFmtId="0" fontId="36" fillId="0" borderId="4" xfId="0" applyFont="1" applyBorder="1" applyAlignment="1">
      <alignment horizontal="center" vertical="center" wrapText="1" readingOrder="1"/>
    </xf>
    <xf numFmtId="0" fontId="8" fillId="2" borderId="12" xfId="0" applyFont="1" applyFill="1" applyBorder="1" applyAlignment="1">
      <alignment horizontal="center" vertical="center" readingOrder="1"/>
    </xf>
    <xf numFmtId="0" fontId="8" fillId="2" borderId="4" xfId="0" applyFont="1" applyFill="1" applyBorder="1" applyAlignment="1">
      <alignment horizontal="center" vertical="center" readingOrder="1"/>
    </xf>
    <xf numFmtId="0" fontId="8" fillId="3" borderId="4" xfId="0" applyFont="1" applyFill="1" applyBorder="1" applyAlignment="1">
      <alignment horizontal="center" vertical="center" readingOrder="1"/>
    </xf>
    <xf numFmtId="0" fontId="8" fillId="3" borderId="4" xfId="0" applyFont="1" applyFill="1" applyBorder="1" applyAlignment="1">
      <alignment horizontal="center" vertical="center"/>
    </xf>
    <xf numFmtId="0" fontId="37" fillId="0" borderId="5" xfId="0" applyFont="1" applyBorder="1" applyAlignment="1">
      <alignment horizontal="right" vertical="center" readingOrder="1"/>
    </xf>
    <xf numFmtId="0" fontId="15" fillId="0" borderId="4" xfId="0" applyFont="1" applyBorder="1" applyAlignment="1">
      <alignment horizontal="center" vertical="center" wrapText="1" readingOrder="1"/>
    </xf>
    <xf numFmtId="0" fontId="24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readingOrder="1"/>
    </xf>
    <xf numFmtId="0" fontId="36" fillId="0" borderId="7" xfId="0" applyFont="1" applyBorder="1" applyAlignment="1">
      <alignment readingOrder="1"/>
    </xf>
    <xf numFmtId="0" fontId="16" fillId="2" borderId="12" xfId="0" applyFont="1" applyFill="1" applyBorder="1" applyAlignment="1">
      <alignment horizontal="center" vertical="center" readingOrder="1"/>
    </xf>
    <xf numFmtId="0" fontId="16" fillId="2" borderId="4" xfId="0" applyFont="1" applyFill="1" applyBorder="1" applyAlignment="1">
      <alignment horizontal="center" vertical="center" readingOrder="1"/>
    </xf>
    <xf numFmtId="0" fontId="16" fillId="3" borderId="4" xfId="0" applyFont="1" applyFill="1" applyBorder="1" applyAlignment="1">
      <alignment horizontal="center" vertical="center" readingOrder="1"/>
    </xf>
    <xf numFmtId="0" fontId="20" fillId="0" borderId="4" xfId="0" applyFont="1" applyBorder="1" applyAlignment="1">
      <alignment horizontal="center" vertical="center" readingOrder="1"/>
    </xf>
    <xf numFmtId="0" fontId="22" fillId="0" borderId="4" xfId="0" applyFont="1" applyBorder="1" applyAlignment="1">
      <alignment horizontal="center" vertical="center" readingOrder="1"/>
    </xf>
    <xf numFmtId="0" fontId="35" fillId="0" borderId="4" xfId="0" applyFont="1" applyBorder="1" applyAlignment="1">
      <alignment horizontal="center" vertical="center" readingOrder="1"/>
    </xf>
    <xf numFmtId="0" fontId="15" fillId="0" borderId="0" xfId="0" applyFont="1" applyBorder="1" applyAlignment="1">
      <alignment readingOrder="1"/>
    </xf>
    <xf numFmtId="0" fontId="20" fillId="0" borderId="0" xfId="0" applyFont="1" applyBorder="1" applyAlignment="1">
      <alignment readingOrder="1"/>
    </xf>
    <xf numFmtId="0" fontId="20" fillId="0" borderId="0" xfId="0" applyFont="1" applyBorder="1" applyAlignment="1">
      <alignment horizontal="center" vertical="center" readingOrder="1"/>
    </xf>
    <xf numFmtId="0" fontId="20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right" vertical="center" readingOrder="1"/>
    </xf>
    <xf numFmtId="0" fontId="31" fillId="0" borderId="0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readingOrder="1"/>
    </xf>
    <xf numFmtId="0" fontId="39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readingOrder="1"/>
    </xf>
    <xf numFmtId="0" fontId="0" fillId="0" borderId="0" xfId="0" applyBorder="1"/>
    <xf numFmtId="0" fontId="18" fillId="5" borderId="4" xfId="0" applyFont="1" applyFill="1" applyBorder="1" applyAlignment="1"/>
    <xf numFmtId="0" fontId="29" fillId="5" borderId="4" xfId="0" applyFont="1" applyFill="1" applyBorder="1" applyAlignment="1"/>
    <xf numFmtId="0" fontId="18" fillId="6" borderId="4" xfId="0" applyFont="1" applyFill="1" applyBorder="1" applyAlignment="1"/>
    <xf numFmtId="0" fontId="29" fillId="6" borderId="4" xfId="0" applyFont="1" applyFill="1" applyBorder="1" applyAlignment="1"/>
    <xf numFmtId="0" fontId="29" fillId="0" borderId="4" xfId="0" applyFont="1" applyBorder="1" applyAlignment="1"/>
    <xf numFmtId="0" fontId="18" fillId="7" borderId="4" xfId="0" applyFont="1" applyFill="1" applyBorder="1" applyAlignment="1"/>
    <xf numFmtId="0" fontId="29" fillId="8" borderId="4" xfId="0" applyFont="1" applyFill="1" applyBorder="1" applyAlignment="1"/>
    <xf numFmtId="0" fontId="18" fillId="9" borderId="4" xfId="0" applyFont="1" applyFill="1" applyBorder="1" applyAlignment="1"/>
    <xf numFmtId="0" fontId="29" fillId="10" borderId="4" xfId="0" applyFont="1" applyFill="1" applyBorder="1" applyAlignment="1"/>
    <xf numFmtId="0" fontId="18" fillId="11" borderId="4" xfId="0" applyFont="1" applyFill="1" applyBorder="1" applyAlignment="1"/>
    <xf numFmtId="0" fontId="29" fillId="11" borderId="4" xfId="0" applyFont="1" applyFill="1" applyBorder="1" applyAlignment="1"/>
    <xf numFmtId="0" fontId="18" fillId="12" borderId="4" xfId="0" applyFont="1" applyFill="1" applyBorder="1" applyAlignment="1"/>
    <xf numFmtId="0" fontId="29" fillId="12" borderId="4" xfId="0" applyFont="1" applyFill="1" applyBorder="1" applyAlignment="1"/>
    <xf numFmtId="0" fontId="0" fillId="13" borderId="0" xfId="0" applyFill="1" applyBorder="1"/>
    <xf numFmtId="0" fontId="41" fillId="14" borderId="4" xfId="0" applyFont="1" applyFill="1" applyBorder="1" applyAlignment="1"/>
    <xf numFmtId="0" fontId="30" fillId="5" borderId="4" xfId="0" applyFont="1" applyFill="1" applyBorder="1" applyAlignment="1"/>
    <xf numFmtId="0" fontId="41" fillId="15" borderId="4" xfId="0" applyFont="1" applyFill="1" applyBorder="1" applyAlignment="1"/>
    <xf numFmtId="0" fontId="30" fillId="8" borderId="4" xfId="0" applyFont="1" applyFill="1" applyBorder="1" applyAlignment="1"/>
    <xf numFmtId="0" fontId="18" fillId="0" borderId="4" xfId="0" applyFont="1" applyBorder="1" applyAlignment="1"/>
    <xf numFmtId="0" fontId="0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164" fontId="42" fillId="0" borderId="4" xfId="3" applyNumberFormat="1" applyFont="1" applyBorder="1" applyAlignment="1">
      <alignment horizontal="center" vertical="center" wrapText="1"/>
    </xf>
    <xf numFmtId="0" fontId="43" fillId="0" borderId="4" xfId="3" applyFont="1" applyBorder="1" applyAlignment="1">
      <alignment horizontal="left" vertical="center"/>
    </xf>
    <xf numFmtId="0" fontId="42" fillId="0" borderId="4" xfId="3" applyFont="1" applyBorder="1" applyAlignment="1">
      <alignment horizontal="center" vertical="center" wrapText="1"/>
    </xf>
    <xf numFmtId="0" fontId="43" fillId="0" borderId="4" xfId="3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4" fillId="0" borderId="4" xfId="0" applyFont="1" applyBorder="1" applyAlignment="1">
      <alignment horizontal="left" vertical="center" wrapText="1"/>
    </xf>
    <xf numFmtId="0" fontId="42" fillId="0" borderId="4" xfId="3" applyFont="1" applyBorder="1" applyAlignment="1">
      <alignment horizontal="left" vertical="center" wrapText="1"/>
    </xf>
    <xf numFmtId="164" fontId="42" fillId="0" borderId="4" xfId="3" applyNumberFormat="1" applyFont="1" applyBorder="1" applyAlignment="1">
      <alignment horizontal="left" vertical="center" wrapText="1"/>
    </xf>
    <xf numFmtId="0" fontId="44" fillId="0" borderId="4" xfId="0" applyFont="1" applyBorder="1" applyAlignment="1">
      <alignment horizontal="left" vertical="center"/>
    </xf>
    <xf numFmtId="0" fontId="44" fillId="13" borderId="4" xfId="0" applyFont="1" applyFill="1" applyBorder="1" applyAlignment="1">
      <alignment horizontal="center" vertical="center"/>
    </xf>
    <xf numFmtId="0" fontId="0" fillId="0" borderId="4" xfId="0" applyBorder="1"/>
    <xf numFmtId="0" fontId="44" fillId="0" borderId="9" xfId="0" applyFont="1" applyBorder="1" applyAlignment="1">
      <alignment horizontal="center" vertical="center"/>
    </xf>
    <xf numFmtId="0" fontId="45" fillId="16" borderId="10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164" fontId="44" fillId="0" borderId="4" xfId="0" applyNumberFormat="1" applyFont="1" applyBorder="1" applyAlignment="1">
      <alignment horizontal="center" vertical="center"/>
    </xf>
    <xf numFmtId="0" fontId="46" fillId="0" borderId="4" xfId="0" applyFont="1" applyBorder="1" applyAlignment="1">
      <alignment horizontal="center"/>
    </xf>
    <xf numFmtId="164" fontId="44" fillId="0" borderId="7" xfId="0" applyNumberFormat="1" applyFont="1" applyBorder="1" applyAlignment="1">
      <alignment horizontal="center" vertical="center"/>
    </xf>
    <xf numFmtId="164" fontId="44" fillId="0" borderId="9" xfId="0" applyNumberFormat="1" applyFont="1" applyBorder="1" applyAlignment="1">
      <alignment horizontal="center" vertical="center"/>
    </xf>
    <xf numFmtId="0" fontId="44" fillId="0" borderId="7" xfId="0" applyFont="1" applyBorder="1" applyAlignment="1">
      <alignment horizontal="left" vertical="center" wrapText="1"/>
    </xf>
    <xf numFmtId="0" fontId="46" fillId="0" borderId="9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4" fillId="0" borderId="4" xfId="0" applyFont="1" applyBorder="1" applyAlignment="1">
      <alignment vertical="center"/>
    </xf>
    <xf numFmtId="0" fontId="47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3" fillId="0" borderId="4" xfId="0" applyFont="1" applyBorder="1" applyAlignment="1">
      <alignment horizontal="center" vertical="center"/>
    </xf>
    <xf numFmtId="0" fontId="48" fillId="0" borderId="4" xfId="0" applyFont="1" applyBorder="1" applyAlignment="1">
      <alignment vertical="center"/>
    </xf>
    <xf numFmtId="0" fontId="43" fillId="0" borderId="4" xfId="0" applyFont="1" applyBorder="1" applyAlignment="1">
      <alignment horizontal="center" vertical="center"/>
    </xf>
    <xf numFmtId="165" fontId="43" fillId="0" borderId="4" xfId="0" applyNumberFormat="1" applyFont="1" applyBorder="1" applyAlignment="1">
      <alignment horizontal="center" vertical="center"/>
    </xf>
    <xf numFmtId="0" fontId="43" fillId="0" borderId="4" xfId="0" applyFont="1" applyBorder="1" applyAlignment="1">
      <alignment horizontal="left" vertical="center"/>
    </xf>
    <xf numFmtId="0" fontId="43" fillId="0" borderId="4" xfId="0" applyFont="1" applyBorder="1" applyAlignment="1">
      <alignment vertical="center"/>
    </xf>
    <xf numFmtId="165" fontId="43" fillId="0" borderId="2" xfId="0" applyNumberFormat="1" applyFont="1" applyBorder="1" applyAlignment="1">
      <alignment horizontal="center" vertical="center"/>
    </xf>
    <xf numFmtId="0" fontId="43" fillId="0" borderId="2" xfId="0" applyFont="1" applyBorder="1" applyAlignment="1">
      <alignment vertical="center"/>
    </xf>
    <xf numFmtId="0" fontId="43" fillId="0" borderId="2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44" fillId="0" borderId="0" xfId="0" applyFont="1" applyBorder="1"/>
    <xf numFmtId="0" fontId="47" fillId="0" borderId="0" xfId="0" applyFont="1" applyBorder="1"/>
    <xf numFmtId="0" fontId="44" fillId="0" borderId="4" xfId="0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 wrapText="1"/>
    </xf>
    <xf numFmtId="166" fontId="44" fillId="0" borderId="4" xfId="2" applyNumberFormat="1" applyFont="1" applyBorder="1" applyAlignment="1">
      <alignment horizontal="center" vertical="center"/>
    </xf>
    <xf numFmtId="0" fontId="44" fillId="0" borderId="4" xfId="2" applyFont="1" applyBorder="1" applyAlignment="1">
      <alignment horizontal="left" vertical="center"/>
    </xf>
    <xf numFmtId="0" fontId="44" fillId="0" borderId="4" xfId="2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44" fillId="0" borderId="9" xfId="2" applyFont="1" applyBorder="1" applyAlignment="1">
      <alignment horizontal="center" vertical="center" wrapText="1"/>
    </xf>
    <xf numFmtId="166" fontId="44" fillId="0" borderId="0" xfId="1" applyNumberFormat="1" applyFont="1" applyBorder="1" applyAlignment="1" applyProtection="1">
      <alignment horizontal="center" vertical="center" wrapText="1"/>
    </xf>
    <xf numFmtId="0" fontId="44" fillId="0" borderId="0" xfId="0" applyFont="1" applyBorder="1" applyAlignment="1">
      <alignment vertical="center" wrapText="1"/>
    </xf>
    <xf numFmtId="0" fontId="4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49" fontId="0" fillId="0" borderId="0" xfId="0" applyNumberFormat="1"/>
    <xf numFmtId="49" fontId="0" fillId="0" borderId="9" xfId="0" applyNumberFormat="1" applyFont="1" applyBorder="1" applyAlignment="1">
      <alignment horizontal="center" vertical="center" wrapText="1"/>
    </xf>
    <xf numFmtId="49" fontId="42" fillId="0" borderId="4" xfId="0" applyNumberFormat="1" applyFont="1" applyBorder="1" applyAlignment="1">
      <alignment horizontal="center" vertical="center" wrapText="1"/>
    </xf>
    <xf numFmtId="0" fontId="42" fillId="0" borderId="4" xfId="0" applyFont="1" applyBorder="1" applyAlignment="1">
      <alignment vertical="center" wrapText="1"/>
    </xf>
    <xf numFmtId="0" fontId="42" fillId="0" borderId="4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0" borderId="4" xfId="0" applyFont="1" applyBorder="1" applyAlignment="1">
      <alignment vertical="center"/>
    </xf>
    <xf numFmtId="0" fontId="43" fillId="0" borderId="4" xfId="0" applyFont="1" applyBorder="1" applyAlignment="1">
      <alignment horizontal="center" vertical="center"/>
    </xf>
    <xf numFmtId="49" fontId="43" fillId="0" borderId="15" xfId="0" applyNumberFormat="1" applyFont="1" applyBorder="1" applyAlignment="1">
      <alignment horizontal="center" vertical="center"/>
    </xf>
    <xf numFmtId="0" fontId="43" fillId="0" borderId="15" xfId="0" applyFont="1" applyBorder="1" applyAlignment="1">
      <alignment horizontal="left" vertical="center" wrapText="1"/>
    </xf>
    <xf numFmtId="0" fontId="43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44" fillId="0" borderId="0" xfId="0" applyNumberFormat="1" applyFont="1" applyBorder="1"/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readingOrder="1"/>
    </xf>
    <xf numFmtId="0" fontId="8" fillId="0" borderId="0" xfId="0" applyFont="1" applyBorder="1" applyAlignment="1">
      <alignment horizontal="center" readingOrder="1"/>
    </xf>
    <xf numFmtId="0" fontId="27" fillId="0" borderId="4" xfId="0" applyFont="1" applyBorder="1" applyAlignment="1">
      <alignment horizontal="center" readingOrder="1"/>
    </xf>
    <xf numFmtId="0" fontId="8" fillId="0" borderId="9" xfId="0" applyFont="1" applyBorder="1" applyAlignment="1">
      <alignment horizontal="center" readingOrder="1"/>
    </xf>
    <xf numFmtId="0" fontId="15" fillId="0" borderId="1" xfId="0" applyFont="1" applyBorder="1" applyAlignment="1">
      <alignment horizontal="center" vertical="center" wrapText="1" readingOrder="1"/>
    </xf>
    <xf numFmtId="0" fontId="15" fillId="0" borderId="10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readingOrder="1"/>
    </xf>
    <xf numFmtId="0" fontId="29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9" fillId="17" borderId="10" xfId="0" applyFont="1" applyFill="1" applyBorder="1" applyAlignment="1">
      <alignment horizontal="center" vertical="center" readingOrder="1"/>
    </xf>
    <xf numFmtId="0" fontId="36" fillId="0" borderId="7" xfId="0" applyFont="1" applyBorder="1" applyAlignment="1">
      <alignment horizontal="left" vertical="center" wrapText="1" readingOrder="1"/>
    </xf>
    <xf numFmtId="0" fontId="10" fillId="0" borderId="9" xfId="0" applyFont="1" applyBorder="1" applyAlignment="1">
      <alignment horizontal="center" readingOrder="1"/>
    </xf>
    <xf numFmtId="0" fontId="12" fillId="18" borderId="2" xfId="0" applyFont="1" applyFill="1" applyBorder="1" applyAlignment="1">
      <alignment horizontal="center" vertical="center" wrapText="1"/>
    </xf>
    <xf numFmtId="0" fontId="8" fillId="18" borderId="7" xfId="0" applyFont="1" applyFill="1" applyBorder="1" applyAlignment="1">
      <alignment horizontal="center" vertical="center"/>
    </xf>
    <xf numFmtId="0" fontId="29" fillId="19" borderId="4" xfId="0" applyFont="1" applyFill="1" applyBorder="1" applyAlignment="1"/>
    <xf numFmtId="0" fontId="27" fillId="20" borderId="4" xfId="0" applyFont="1" applyFill="1" applyBorder="1" applyAlignment="1"/>
    <xf numFmtId="0" fontId="8" fillId="18" borderId="4" xfId="0" applyFont="1" applyFill="1" applyBorder="1" applyAlignment="1">
      <alignment horizontal="center" vertical="center"/>
    </xf>
    <xf numFmtId="0" fontId="16" fillId="21" borderId="4" xfId="0" applyFont="1" applyFill="1" applyBorder="1" applyAlignment="1">
      <alignment horizontal="center" vertical="center" readingOrder="1"/>
    </xf>
    <xf numFmtId="0" fontId="22" fillId="21" borderId="4" xfId="0" applyFont="1" applyFill="1" applyBorder="1" applyAlignment="1">
      <alignment horizontal="center" vertical="center" readingOrder="1"/>
    </xf>
    <xf numFmtId="0" fontId="29" fillId="18" borderId="10" xfId="0" applyFont="1" applyFill="1" applyBorder="1" applyAlignment="1">
      <alignment horizontal="center" vertical="center"/>
    </xf>
    <xf numFmtId="0" fontId="16" fillId="22" borderId="4" xfId="0" applyFont="1" applyFill="1" applyBorder="1" applyAlignment="1">
      <alignment horizontal="center" vertical="center" readingOrder="1"/>
    </xf>
    <xf numFmtId="0" fontId="8" fillId="22" borderId="4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 readingOrder="1"/>
    </xf>
    <xf numFmtId="0" fontId="29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 readingOrder="1"/>
    </xf>
    <xf numFmtId="0" fontId="29" fillId="0" borderId="11" xfId="0" applyFont="1" applyBorder="1" applyAlignment="1">
      <alignment horizontal="center" vertical="center" readingOrder="1"/>
    </xf>
    <xf numFmtId="0" fontId="29" fillId="0" borderId="16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readingOrder="1"/>
    </xf>
    <xf numFmtId="0" fontId="1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27" fillId="18" borderId="7" xfId="0" applyFont="1" applyFill="1" applyBorder="1" applyAlignment="1">
      <alignment horizontal="center" vertical="center"/>
    </xf>
  </cellXfs>
  <cellStyles count="4">
    <cellStyle name="Default 1" xfId="1"/>
    <cellStyle name="Normalny" xfId="0" builtinId="0"/>
    <cellStyle name="Normalny 2" xfId="2"/>
    <cellStyle name="Normalny 3" xfId="3"/>
  </cellStyles>
  <dxfs count="17">
    <dxf>
      <font>
        <b/>
        <i val="0"/>
        <color rgb="FFC0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2D050"/>
        </patternFill>
      </fill>
    </dxf>
    <dxf>
      <fill>
        <patternFill>
          <bgColor theme="5" tint="-0.249977111117893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866538"/>
        </patternFill>
      </fill>
    </dxf>
    <dxf>
      <fill>
        <patternFill>
          <bgColor theme="9" tint="0.59987182226020086"/>
        </patternFill>
      </fill>
    </dxf>
    <dxf>
      <fill>
        <patternFill>
          <bgColor theme="5" tint="0.39988402966399123"/>
        </patternFill>
      </fill>
    </dxf>
    <dxf>
      <font>
        <b/>
        <i val="0"/>
        <color rgb="FF92D050"/>
      </font>
    </dxf>
    <dxf>
      <font>
        <b/>
        <i val="0"/>
        <color rgb="FF953735"/>
      </font>
    </dxf>
    <dxf>
      <font>
        <b/>
        <i val="0"/>
        <color rgb="FF808080"/>
      </font>
    </dxf>
    <dxf>
      <font>
        <b/>
        <i val="0"/>
        <color rgb="FFFFC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948342"/>
      <rgbColor rgb="FF800080"/>
      <rgbColor rgb="FF008080"/>
      <rgbColor rgb="FFC3D69B"/>
      <rgbColor rgb="FF808080"/>
      <rgbColor rgb="FF9999FF"/>
      <rgbColor rgb="FF953735"/>
      <rgbColor rgb="FFEBF1DE"/>
      <rgbColor rgb="FFFDEADA"/>
      <rgbColor rgb="FF660066"/>
      <rgbColor rgb="FFD99694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CD5B5"/>
      <rgbColor rgb="FFCC99FF"/>
      <rgbColor rgb="FFFAC090"/>
      <rgbColor rgb="FF558ED5"/>
      <rgbColor rgb="FF33CCCC"/>
      <rgbColor rgb="FF92D050"/>
      <rgbColor rgb="FFFFC000"/>
      <rgbColor rgb="FFFF9900"/>
      <rgbColor rgb="FFE46C0A"/>
      <rgbColor rgb="FF866538"/>
      <rgbColor rgb="FFA6A6A6"/>
      <rgbColor rgb="FF003366"/>
      <rgbColor rgb="FF00B050"/>
      <rgbColor rgb="FF003300"/>
      <rgbColor rgb="FF333300"/>
      <rgbColor rgb="FFFF40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EEC782"/>
      <color rgb="FFF6F8DE"/>
      <color rgb="FFE7B25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0"/>
  <sheetViews>
    <sheetView tabSelected="1" zoomScaleNormal="100" workbookViewId="0">
      <selection activeCell="W3" sqref="W3"/>
    </sheetView>
  </sheetViews>
  <sheetFormatPr defaultColWidth="8.625" defaultRowHeight="14.25" customHeight="1"/>
  <cols>
    <col min="1" max="1" width="4.25" customWidth="1"/>
    <col min="2" max="2" width="19.625" customWidth="1"/>
    <col min="3" max="3" width="8.5" customWidth="1"/>
    <col min="4" max="4" width="7.875" customWidth="1"/>
    <col min="5" max="6" width="7.375" customWidth="1"/>
    <col min="7" max="9" width="6.375" customWidth="1"/>
    <col min="10" max="10" width="6.625" customWidth="1"/>
    <col min="11" max="11" width="7" customWidth="1"/>
    <col min="12" max="12" width="6.25" customWidth="1"/>
    <col min="13" max="13" width="6.125" customWidth="1"/>
    <col min="14" max="14" width="4.625" customWidth="1"/>
    <col min="15" max="15" width="7.875" customWidth="1"/>
    <col min="16" max="16" width="8" customWidth="1"/>
    <col min="17" max="17" width="6" customWidth="1"/>
    <col min="18" max="18" width="6.375" customWidth="1"/>
    <col min="19" max="20" width="2.625" customWidth="1"/>
    <col min="21" max="21" width="2.75" customWidth="1"/>
    <col min="22" max="22" width="2.25" customWidth="1"/>
    <col min="23" max="23" width="11.125" customWidth="1"/>
  </cols>
  <sheetData>
    <row r="1" spans="1:23" ht="20.25" customHeight="1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7" t="s">
        <v>1</v>
      </c>
      <c r="T1" s="208" t="s">
        <v>2</v>
      </c>
      <c r="U1" s="209" t="s">
        <v>3</v>
      </c>
      <c r="V1" s="210" t="s">
        <v>4</v>
      </c>
      <c r="W1" s="1"/>
    </row>
    <row r="2" spans="1:23" ht="15" customHeight="1">
      <c r="A2" s="211" t="s">
        <v>5</v>
      </c>
      <c r="B2" s="211" t="s">
        <v>6</v>
      </c>
      <c r="C2" s="211" t="s">
        <v>7</v>
      </c>
      <c r="D2" s="212" t="s">
        <v>8</v>
      </c>
      <c r="E2" s="212"/>
      <c r="F2" s="212"/>
      <c r="G2" s="212"/>
      <c r="H2" s="212"/>
      <c r="I2" s="212"/>
      <c r="J2" s="212"/>
      <c r="K2" s="190"/>
      <c r="L2" s="213" t="s">
        <v>9</v>
      </c>
      <c r="M2" s="214" t="s">
        <v>10</v>
      </c>
      <c r="N2" s="215" t="s">
        <v>11</v>
      </c>
      <c r="O2" s="216" t="s">
        <v>12</v>
      </c>
      <c r="P2" s="216"/>
      <c r="Q2" s="215" t="s">
        <v>13</v>
      </c>
      <c r="R2" s="214" t="s">
        <v>14</v>
      </c>
      <c r="S2" s="207"/>
      <c r="T2" s="208"/>
      <c r="U2" s="209"/>
      <c r="V2" s="210"/>
      <c r="W2" s="1"/>
    </row>
    <row r="3" spans="1:23" ht="39.75" customHeight="1">
      <c r="A3" s="211"/>
      <c r="B3" s="211"/>
      <c r="C3" s="211"/>
      <c r="D3" s="3" t="s">
        <v>15</v>
      </c>
      <c r="E3" s="3" t="s">
        <v>16</v>
      </c>
      <c r="F3" s="4" t="s">
        <v>17</v>
      </c>
      <c r="G3" s="4" t="s">
        <v>18</v>
      </c>
      <c r="H3" s="4" t="s">
        <v>19</v>
      </c>
      <c r="I3" s="5" t="s">
        <v>20</v>
      </c>
      <c r="J3" s="6" t="s">
        <v>21</v>
      </c>
      <c r="K3" s="191" t="s">
        <v>163</v>
      </c>
      <c r="L3" s="213"/>
      <c r="M3" s="214"/>
      <c r="N3" s="215"/>
      <c r="O3" s="2" t="s">
        <v>22</v>
      </c>
      <c r="P3" s="7" t="s">
        <v>23</v>
      </c>
      <c r="Q3" s="215"/>
      <c r="R3" s="214"/>
      <c r="S3" s="207"/>
      <c r="T3" s="208"/>
      <c r="U3" s="209"/>
      <c r="V3" s="210"/>
      <c r="W3" s="1"/>
    </row>
    <row r="4" spans="1:23" ht="15">
      <c r="A4" s="8">
        <v>1</v>
      </c>
      <c r="B4" s="9" t="s">
        <v>24</v>
      </c>
      <c r="C4" s="10" t="s">
        <v>25</v>
      </c>
      <c r="D4" s="11"/>
      <c r="E4" s="11"/>
      <c r="F4" s="12"/>
      <c r="G4" s="12">
        <v>11</v>
      </c>
      <c r="H4" s="12">
        <v>38</v>
      </c>
      <c r="I4" s="12">
        <v>20</v>
      </c>
      <c r="J4" s="13"/>
      <c r="K4" s="192" t="str">
        <f>IF(SUM(D4:I4)&gt;=90,"90 LAT","")</f>
        <v/>
      </c>
      <c r="L4" s="14">
        <v>0</v>
      </c>
      <c r="M4" s="15">
        <f t="shared" ref="M4:M46" si="0">SUM(D4:L4)</f>
        <v>69</v>
      </c>
      <c r="N4" s="16"/>
      <c r="O4" s="176" t="s">
        <v>159</v>
      </c>
      <c r="P4" s="17" t="str">
        <f>IF(AND(M4&gt;=60,M4&lt;180,N4="brak",O4="-"),"pop-b.ks.",IF(AND(M4&gt;=60,M4&lt;180,N4="",O4="-"),"pop",IF(AND(M4&gt;=180,O4=""),"pop+br",IF(AND(M4&gt;=120,O4="pop",N4="brak"),"br-b.ks.",IF(AND(M4&gt;=120,O4="pop"),"br",IF(AND(M4&gt;=360,O4="br"),"sr",IF(AND(M4&gt;=720,O4="sr"),"zł",IF(AND(M4&gt;=120,O4="zł"),"za wytrw.",""))))))))</f>
        <v>pop</v>
      </c>
      <c r="Q4" s="18">
        <f t="shared" ref="Q4:Q46" si="1">IF(P4="",M4,IF(AND(M4&gt;180,P4="pop+br"),M4-180,IF(AND(M4&gt;120,P4="br"),M4-120,IF(AND(M4&gt;60,P4="pop"),M4-60,IF(AND(M4&gt;360,P4="sr"),M4-360,"")))))</f>
        <v>9</v>
      </c>
      <c r="R4" s="19">
        <f t="shared" ref="R4:R46" si="2">IF(AND( P4="pop",Q4&gt;60),60,Q4)</f>
        <v>9</v>
      </c>
      <c r="S4" s="20">
        <f t="shared" ref="S4:S46" si="3">COUNT(D4:E4)</f>
        <v>0</v>
      </c>
      <c r="T4" s="21">
        <f t="shared" ref="T4:T46" si="4">COUNT(F4:I4)</f>
        <v>3</v>
      </c>
      <c r="U4" s="22"/>
      <c r="V4" s="23">
        <f t="shared" ref="V4:V46" si="5">SUM(S4:U4)</f>
        <v>3</v>
      </c>
      <c r="W4" s="1" t="str">
        <f>IF(V4=0,"skreślenie","")</f>
        <v/>
      </c>
    </row>
    <row r="5" spans="1:23" ht="15">
      <c r="A5" s="8">
        <v>2</v>
      </c>
      <c r="B5" s="9" t="s">
        <v>26</v>
      </c>
      <c r="C5" s="10" t="s">
        <v>25</v>
      </c>
      <c r="D5" s="11"/>
      <c r="E5" s="11"/>
      <c r="F5" s="12"/>
      <c r="G5" s="12">
        <v>11</v>
      </c>
      <c r="H5" s="12"/>
      <c r="I5" s="12"/>
      <c r="J5" s="13"/>
      <c r="K5" s="192" t="str">
        <f t="shared" ref="K5:K46" si="6">IF(SUM(D5:I5)&gt;=90,"90 LAT","")</f>
        <v/>
      </c>
      <c r="L5" s="14">
        <v>0</v>
      </c>
      <c r="M5" s="15">
        <f t="shared" si="0"/>
        <v>11</v>
      </c>
      <c r="N5" s="16"/>
      <c r="O5" s="176" t="s">
        <v>159</v>
      </c>
      <c r="P5" s="17" t="str">
        <f t="shared" ref="P5:P46" si="7">IF(AND(M5&gt;=60,M5&lt;180,N5="brak",O5="-"),"pop-b.ks.",IF(AND(M5&gt;=60,M5&lt;180,N5="",O5="-"),"pop",IF(AND(M5&gt;=180,O5=""),"pop+br",IF(AND(M5&gt;=120,O5="pop",N5="brak"),"br-b.ks.",IF(AND(M5&gt;=120,O5="pop"),"br",IF(AND(M5&gt;=360,O5="br"),"sr",IF(AND(M5&gt;=720,O5="sr"),"zł",IF(AND(M5&gt;=120,O5="zł"),"za wytrw.",""))))))))</f>
        <v/>
      </c>
      <c r="Q5" s="18">
        <f t="shared" si="1"/>
        <v>11</v>
      </c>
      <c r="R5" s="19">
        <f t="shared" si="2"/>
        <v>11</v>
      </c>
      <c r="S5" s="20">
        <f t="shared" si="3"/>
        <v>0</v>
      </c>
      <c r="T5" s="21">
        <f t="shared" si="4"/>
        <v>1</v>
      </c>
      <c r="U5" s="22"/>
      <c r="V5" s="23">
        <f t="shared" si="5"/>
        <v>1</v>
      </c>
      <c r="W5" s="1" t="str">
        <f t="shared" ref="W5:W46" si="8">IF(V5=0,"skreślenie","")</f>
        <v/>
      </c>
    </row>
    <row r="6" spans="1:23" ht="15">
      <c r="A6" s="8">
        <v>3</v>
      </c>
      <c r="B6" s="9" t="s">
        <v>27</v>
      </c>
      <c r="C6" s="10" t="s">
        <v>28</v>
      </c>
      <c r="D6" s="11"/>
      <c r="E6" s="11"/>
      <c r="F6" s="12"/>
      <c r="G6" s="12">
        <v>11</v>
      </c>
      <c r="H6" s="12">
        <v>38</v>
      </c>
      <c r="I6" s="12">
        <v>20</v>
      </c>
      <c r="J6" s="13"/>
      <c r="K6" s="192" t="str">
        <f t="shared" si="6"/>
        <v/>
      </c>
      <c r="L6" s="14">
        <v>0</v>
      </c>
      <c r="M6" s="15">
        <f t="shared" si="0"/>
        <v>69</v>
      </c>
      <c r="N6" s="16"/>
      <c r="O6" s="176" t="s">
        <v>159</v>
      </c>
      <c r="P6" s="17" t="str">
        <f t="shared" si="7"/>
        <v>pop</v>
      </c>
      <c r="Q6" s="18">
        <f t="shared" si="1"/>
        <v>9</v>
      </c>
      <c r="R6" s="19">
        <f t="shared" si="2"/>
        <v>9</v>
      </c>
      <c r="S6" s="20">
        <f t="shared" si="3"/>
        <v>0</v>
      </c>
      <c r="T6" s="21">
        <f t="shared" si="4"/>
        <v>3</v>
      </c>
      <c r="U6" s="22"/>
      <c r="V6" s="23">
        <f t="shared" si="5"/>
        <v>3</v>
      </c>
      <c r="W6" s="1" t="str">
        <f t="shared" si="8"/>
        <v/>
      </c>
    </row>
    <row r="7" spans="1:23" ht="15">
      <c r="A7" s="8">
        <v>4</v>
      </c>
      <c r="B7" s="9" t="s">
        <v>29</v>
      </c>
      <c r="C7" s="10" t="s">
        <v>28</v>
      </c>
      <c r="D7" s="11"/>
      <c r="E7" s="11"/>
      <c r="F7" s="12"/>
      <c r="G7" s="12">
        <v>11</v>
      </c>
      <c r="H7" s="12"/>
      <c r="I7" s="12"/>
      <c r="J7" s="13"/>
      <c r="K7" s="192" t="str">
        <f t="shared" si="6"/>
        <v/>
      </c>
      <c r="L7" s="14">
        <v>0</v>
      </c>
      <c r="M7" s="15">
        <f t="shared" si="0"/>
        <v>11</v>
      </c>
      <c r="N7" s="16"/>
      <c r="O7" s="176" t="s">
        <v>159</v>
      </c>
      <c r="P7" s="17" t="str">
        <f t="shared" si="7"/>
        <v/>
      </c>
      <c r="Q7" s="18">
        <f t="shared" si="1"/>
        <v>11</v>
      </c>
      <c r="R7" s="19">
        <f t="shared" si="2"/>
        <v>11</v>
      </c>
      <c r="S7" s="20">
        <f t="shared" si="3"/>
        <v>0</v>
      </c>
      <c r="T7" s="21">
        <f t="shared" si="4"/>
        <v>1</v>
      </c>
      <c r="U7" s="22"/>
      <c r="V7" s="23">
        <f t="shared" si="5"/>
        <v>1</v>
      </c>
      <c r="W7" s="1" t="str">
        <f t="shared" si="8"/>
        <v/>
      </c>
    </row>
    <row r="8" spans="1:23" ht="15">
      <c r="A8" s="8">
        <v>5</v>
      </c>
      <c r="B8" s="9" t="s">
        <v>30</v>
      </c>
      <c r="C8" s="10" t="s">
        <v>31</v>
      </c>
      <c r="D8" s="11"/>
      <c r="E8" s="11"/>
      <c r="F8" s="12"/>
      <c r="G8" s="12">
        <v>11</v>
      </c>
      <c r="H8" s="12">
        <v>38</v>
      </c>
      <c r="I8" s="12"/>
      <c r="J8" s="13"/>
      <c r="K8" s="192" t="str">
        <f t="shared" si="6"/>
        <v/>
      </c>
      <c r="L8" s="14">
        <v>0</v>
      </c>
      <c r="M8" s="15">
        <f t="shared" si="0"/>
        <v>49</v>
      </c>
      <c r="N8" s="16"/>
      <c r="O8" s="176" t="s">
        <v>159</v>
      </c>
      <c r="P8" s="17" t="str">
        <f t="shared" si="7"/>
        <v/>
      </c>
      <c r="Q8" s="18">
        <f t="shared" si="1"/>
        <v>49</v>
      </c>
      <c r="R8" s="19">
        <f t="shared" si="2"/>
        <v>49</v>
      </c>
      <c r="S8" s="20">
        <f t="shared" si="3"/>
        <v>0</v>
      </c>
      <c r="T8" s="21">
        <f t="shared" si="4"/>
        <v>2</v>
      </c>
      <c r="U8" s="22"/>
      <c r="V8" s="23">
        <f t="shared" si="5"/>
        <v>2</v>
      </c>
      <c r="W8" s="1" t="str">
        <f t="shared" si="8"/>
        <v/>
      </c>
    </row>
    <row r="9" spans="1:23" ht="15">
      <c r="A9" s="8">
        <v>6</v>
      </c>
      <c r="B9" s="9" t="s">
        <v>32</v>
      </c>
      <c r="C9" s="10" t="s">
        <v>33</v>
      </c>
      <c r="D9" s="11"/>
      <c r="E9" s="11"/>
      <c r="F9" s="12"/>
      <c r="G9" s="12">
        <v>11</v>
      </c>
      <c r="H9" s="12"/>
      <c r="I9" s="12">
        <v>20</v>
      </c>
      <c r="J9" s="13"/>
      <c r="K9" s="192" t="str">
        <f t="shared" si="6"/>
        <v/>
      </c>
      <c r="L9" s="14">
        <v>0</v>
      </c>
      <c r="M9" s="15">
        <f t="shared" si="0"/>
        <v>31</v>
      </c>
      <c r="N9" s="16"/>
      <c r="O9" s="176" t="s">
        <v>159</v>
      </c>
      <c r="P9" s="17" t="str">
        <f t="shared" si="7"/>
        <v/>
      </c>
      <c r="Q9" s="18">
        <f t="shared" si="1"/>
        <v>31</v>
      </c>
      <c r="R9" s="19">
        <f t="shared" si="2"/>
        <v>31</v>
      </c>
      <c r="S9" s="20">
        <f t="shared" si="3"/>
        <v>0</v>
      </c>
      <c r="T9" s="21">
        <f t="shared" si="4"/>
        <v>2</v>
      </c>
      <c r="U9" s="22"/>
      <c r="V9" s="23">
        <f t="shared" si="5"/>
        <v>2</v>
      </c>
      <c r="W9" s="1" t="str">
        <f t="shared" si="8"/>
        <v/>
      </c>
    </row>
    <row r="10" spans="1:23" ht="15">
      <c r="A10" s="8">
        <v>7</v>
      </c>
      <c r="B10" s="9" t="s">
        <v>34</v>
      </c>
      <c r="C10" s="10" t="s">
        <v>33</v>
      </c>
      <c r="D10" s="11"/>
      <c r="E10" s="11"/>
      <c r="F10" s="12"/>
      <c r="G10" s="12">
        <v>11</v>
      </c>
      <c r="H10" s="12">
        <v>38</v>
      </c>
      <c r="I10" s="12">
        <v>20</v>
      </c>
      <c r="J10" s="13"/>
      <c r="K10" s="192" t="str">
        <f t="shared" si="6"/>
        <v/>
      </c>
      <c r="L10" s="14">
        <v>0</v>
      </c>
      <c r="M10" s="15">
        <f t="shared" si="0"/>
        <v>69</v>
      </c>
      <c r="N10" s="16"/>
      <c r="O10" s="176" t="s">
        <v>159</v>
      </c>
      <c r="P10" s="17" t="str">
        <f t="shared" si="7"/>
        <v>pop</v>
      </c>
      <c r="Q10" s="18">
        <f t="shared" si="1"/>
        <v>9</v>
      </c>
      <c r="R10" s="19">
        <f t="shared" si="2"/>
        <v>9</v>
      </c>
      <c r="S10" s="20">
        <f t="shared" si="3"/>
        <v>0</v>
      </c>
      <c r="T10" s="21">
        <f t="shared" si="4"/>
        <v>3</v>
      </c>
      <c r="U10" s="22"/>
      <c r="V10" s="23">
        <f t="shared" si="5"/>
        <v>3</v>
      </c>
      <c r="W10" s="1" t="str">
        <f t="shared" si="8"/>
        <v/>
      </c>
    </row>
    <row r="11" spans="1:23" ht="15">
      <c r="A11" s="8">
        <v>8</v>
      </c>
      <c r="B11" s="9" t="s">
        <v>35</v>
      </c>
      <c r="C11" s="10" t="s">
        <v>33</v>
      </c>
      <c r="D11" s="11"/>
      <c r="E11" s="11"/>
      <c r="F11" s="12"/>
      <c r="G11" s="12">
        <v>11</v>
      </c>
      <c r="H11" s="12">
        <v>38</v>
      </c>
      <c r="I11" s="12">
        <v>20</v>
      </c>
      <c r="J11" s="13"/>
      <c r="K11" s="192" t="str">
        <f t="shared" si="6"/>
        <v/>
      </c>
      <c r="L11" s="14">
        <v>0</v>
      </c>
      <c r="M11" s="15">
        <f t="shared" si="0"/>
        <v>69</v>
      </c>
      <c r="N11" s="16"/>
      <c r="O11" s="176" t="s">
        <v>159</v>
      </c>
      <c r="P11" s="17" t="str">
        <f t="shared" si="7"/>
        <v>pop</v>
      </c>
      <c r="Q11" s="18">
        <f t="shared" si="1"/>
        <v>9</v>
      </c>
      <c r="R11" s="19">
        <f t="shared" si="2"/>
        <v>9</v>
      </c>
      <c r="S11" s="20">
        <f t="shared" si="3"/>
        <v>0</v>
      </c>
      <c r="T11" s="21">
        <f t="shared" si="4"/>
        <v>3</v>
      </c>
      <c r="U11" s="22"/>
      <c r="V11" s="23">
        <f t="shared" si="5"/>
        <v>3</v>
      </c>
      <c r="W11" s="1" t="str">
        <f t="shared" si="8"/>
        <v/>
      </c>
    </row>
    <row r="12" spans="1:23" ht="15">
      <c r="A12" s="8">
        <v>9</v>
      </c>
      <c r="B12" s="9" t="s">
        <v>36</v>
      </c>
      <c r="C12" s="10" t="s">
        <v>33</v>
      </c>
      <c r="D12" s="11"/>
      <c r="E12" s="11"/>
      <c r="F12" s="12"/>
      <c r="G12" s="12">
        <v>11</v>
      </c>
      <c r="H12" s="12">
        <v>38</v>
      </c>
      <c r="I12" s="12">
        <v>20</v>
      </c>
      <c r="J12" s="13"/>
      <c r="K12" s="192" t="str">
        <f t="shared" si="6"/>
        <v/>
      </c>
      <c r="L12" s="14">
        <v>0</v>
      </c>
      <c r="M12" s="15">
        <f t="shared" si="0"/>
        <v>69</v>
      </c>
      <c r="N12" s="16"/>
      <c r="O12" s="176" t="s">
        <v>159</v>
      </c>
      <c r="P12" s="17" t="str">
        <f t="shared" si="7"/>
        <v>pop</v>
      </c>
      <c r="Q12" s="18">
        <f t="shared" si="1"/>
        <v>9</v>
      </c>
      <c r="R12" s="19">
        <f t="shared" si="2"/>
        <v>9</v>
      </c>
      <c r="S12" s="20">
        <f t="shared" si="3"/>
        <v>0</v>
      </c>
      <c r="T12" s="21">
        <f t="shared" si="4"/>
        <v>3</v>
      </c>
      <c r="U12" s="22"/>
      <c r="V12" s="23">
        <f t="shared" si="5"/>
        <v>3</v>
      </c>
      <c r="W12" s="1" t="str">
        <f t="shared" si="8"/>
        <v/>
      </c>
    </row>
    <row r="13" spans="1:23" ht="15">
      <c r="A13" s="8">
        <v>10</v>
      </c>
      <c r="B13" s="9" t="s">
        <v>37</v>
      </c>
      <c r="C13" s="10" t="s">
        <v>33</v>
      </c>
      <c r="D13" s="11"/>
      <c r="E13" s="11"/>
      <c r="F13" s="12"/>
      <c r="G13" s="12">
        <v>11</v>
      </c>
      <c r="H13" s="12"/>
      <c r="I13" s="12"/>
      <c r="J13" s="13"/>
      <c r="K13" s="192" t="str">
        <f t="shared" si="6"/>
        <v/>
      </c>
      <c r="L13" s="14">
        <v>0</v>
      </c>
      <c r="M13" s="15">
        <f t="shared" si="0"/>
        <v>11</v>
      </c>
      <c r="N13" s="16"/>
      <c r="O13" s="176" t="s">
        <v>159</v>
      </c>
      <c r="P13" s="17" t="str">
        <f t="shared" si="7"/>
        <v/>
      </c>
      <c r="Q13" s="18">
        <f t="shared" si="1"/>
        <v>11</v>
      </c>
      <c r="R13" s="19">
        <f t="shared" si="2"/>
        <v>11</v>
      </c>
      <c r="S13" s="20">
        <f t="shared" si="3"/>
        <v>0</v>
      </c>
      <c r="T13" s="21">
        <f t="shared" si="4"/>
        <v>1</v>
      </c>
      <c r="U13" s="22"/>
      <c r="V13" s="23">
        <f t="shared" si="5"/>
        <v>1</v>
      </c>
      <c r="W13" s="1" t="str">
        <f t="shared" si="8"/>
        <v/>
      </c>
    </row>
    <row r="14" spans="1:23" ht="15">
      <c r="A14" s="8">
        <v>11</v>
      </c>
      <c r="B14" s="9" t="s">
        <v>38</v>
      </c>
      <c r="C14" s="10" t="s">
        <v>33</v>
      </c>
      <c r="D14" s="11"/>
      <c r="E14" s="11"/>
      <c r="F14" s="12"/>
      <c r="G14" s="12">
        <v>11</v>
      </c>
      <c r="H14" s="12">
        <v>38</v>
      </c>
      <c r="I14" s="12">
        <v>20</v>
      </c>
      <c r="J14" s="13"/>
      <c r="K14" s="192" t="str">
        <f t="shared" si="6"/>
        <v/>
      </c>
      <c r="L14" s="14">
        <v>0</v>
      </c>
      <c r="M14" s="15">
        <f t="shared" si="0"/>
        <v>69</v>
      </c>
      <c r="N14" s="16"/>
      <c r="O14" s="176" t="s">
        <v>159</v>
      </c>
      <c r="P14" s="17" t="str">
        <f t="shared" si="7"/>
        <v>pop</v>
      </c>
      <c r="Q14" s="18">
        <f t="shared" si="1"/>
        <v>9</v>
      </c>
      <c r="R14" s="19">
        <f t="shared" si="2"/>
        <v>9</v>
      </c>
      <c r="S14" s="20">
        <f t="shared" si="3"/>
        <v>0</v>
      </c>
      <c r="T14" s="21">
        <f t="shared" si="4"/>
        <v>3</v>
      </c>
      <c r="U14" s="22"/>
      <c r="V14" s="23">
        <f t="shared" si="5"/>
        <v>3</v>
      </c>
      <c r="W14" s="1" t="str">
        <f t="shared" si="8"/>
        <v/>
      </c>
    </row>
    <row r="15" spans="1:23" ht="15">
      <c r="A15" s="8">
        <v>12</v>
      </c>
      <c r="B15" s="9" t="s">
        <v>39</v>
      </c>
      <c r="C15" s="10" t="s">
        <v>33</v>
      </c>
      <c r="D15" s="11"/>
      <c r="E15" s="11"/>
      <c r="F15" s="12"/>
      <c r="G15" s="12">
        <v>11</v>
      </c>
      <c r="H15" s="12"/>
      <c r="I15" s="12">
        <v>20</v>
      </c>
      <c r="J15" s="13"/>
      <c r="K15" s="192" t="str">
        <f t="shared" si="6"/>
        <v/>
      </c>
      <c r="L15" s="14">
        <v>0</v>
      </c>
      <c r="M15" s="15">
        <f t="shared" si="0"/>
        <v>31</v>
      </c>
      <c r="N15" s="16"/>
      <c r="O15" s="176" t="s">
        <v>159</v>
      </c>
      <c r="P15" s="17" t="str">
        <f t="shared" si="7"/>
        <v/>
      </c>
      <c r="Q15" s="18">
        <f t="shared" si="1"/>
        <v>31</v>
      </c>
      <c r="R15" s="19">
        <f t="shared" si="2"/>
        <v>31</v>
      </c>
      <c r="S15" s="20">
        <f t="shared" si="3"/>
        <v>0</v>
      </c>
      <c r="T15" s="21">
        <f t="shared" si="4"/>
        <v>2</v>
      </c>
      <c r="U15" s="22"/>
      <c r="V15" s="23">
        <f t="shared" si="5"/>
        <v>2</v>
      </c>
      <c r="W15" s="1" t="str">
        <f t="shared" si="8"/>
        <v/>
      </c>
    </row>
    <row r="16" spans="1:23" ht="15">
      <c r="A16" s="8">
        <v>13</v>
      </c>
      <c r="B16" s="9" t="s">
        <v>40</v>
      </c>
      <c r="C16" s="10" t="s">
        <v>33</v>
      </c>
      <c r="D16" s="11"/>
      <c r="E16" s="11"/>
      <c r="F16" s="12"/>
      <c r="G16" s="12">
        <v>11</v>
      </c>
      <c r="H16" s="12">
        <v>38</v>
      </c>
      <c r="I16" s="12">
        <v>20</v>
      </c>
      <c r="J16" s="13"/>
      <c r="K16" s="192" t="str">
        <f t="shared" si="6"/>
        <v/>
      </c>
      <c r="L16" s="14">
        <v>0</v>
      </c>
      <c r="M16" s="15">
        <f t="shared" si="0"/>
        <v>69</v>
      </c>
      <c r="N16" s="16"/>
      <c r="O16" s="176" t="s">
        <v>159</v>
      </c>
      <c r="P16" s="17" t="str">
        <f t="shared" si="7"/>
        <v>pop</v>
      </c>
      <c r="Q16" s="18">
        <f t="shared" si="1"/>
        <v>9</v>
      </c>
      <c r="R16" s="19">
        <f t="shared" si="2"/>
        <v>9</v>
      </c>
      <c r="S16" s="20">
        <f t="shared" si="3"/>
        <v>0</v>
      </c>
      <c r="T16" s="21">
        <f t="shared" si="4"/>
        <v>3</v>
      </c>
      <c r="U16" s="22"/>
      <c r="V16" s="23">
        <f t="shared" si="5"/>
        <v>3</v>
      </c>
      <c r="W16" s="1" t="str">
        <f t="shared" si="8"/>
        <v/>
      </c>
    </row>
    <row r="17" spans="1:23" ht="15">
      <c r="A17" s="8">
        <v>14</v>
      </c>
      <c r="B17" s="9" t="s">
        <v>41</v>
      </c>
      <c r="C17" s="24" t="s">
        <v>42</v>
      </c>
      <c r="D17" s="11"/>
      <c r="E17" s="11">
        <v>34</v>
      </c>
      <c r="F17" s="12"/>
      <c r="G17" s="12"/>
      <c r="H17" s="12"/>
      <c r="I17" s="12"/>
      <c r="J17" s="13"/>
      <c r="K17" s="192" t="str">
        <f t="shared" si="6"/>
        <v/>
      </c>
      <c r="L17" s="19">
        <v>45</v>
      </c>
      <c r="M17" s="15">
        <f t="shared" si="0"/>
        <v>79</v>
      </c>
      <c r="N17" s="16"/>
      <c r="O17" s="176" t="s">
        <v>159</v>
      </c>
      <c r="P17" s="17" t="str">
        <f t="shared" si="7"/>
        <v>pop</v>
      </c>
      <c r="Q17" s="18">
        <f t="shared" si="1"/>
        <v>19</v>
      </c>
      <c r="R17" s="19">
        <f t="shared" si="2"/>
        <v>19</v>
      </c>
      <c r="S17" s="20">
        <f t="shared" si="3"/>
        <v>1</v>
      </c>
      <c r="T17" s="21">
        <f t="shared" si="4"/>
        <v>0</v>
      </c>
      <c r="U17" s="25">
        <v>1</v>
      </c>
      <c r="V17" s="23">
        <f t="shared" si="5"/>
        <v>2</v>
      </c>
      <c r="W17" s="1" t="str">
        <f t="shared" si="8"/>
        <v/>
      </c>
    </row>
    <row r="18" spans="1:23" ht="15">
      <c r="A18" s="8">
        <v>15</v>
      </c>
      <c r="B18" s="26" t="s">
        <v>43</v>
      </c>
      <c r="C18" s="27" t="s">
        <v>44</v>
      </c>
      <c r="D18" s="11">
        <v>30</v>
      </c>
      <c r="E18" s="11">
        <v>34</v>
      </c>
      <c r="F18" s="12">
        <v>32</v>
      </c>
      <c r="G18" s="12"/>
      <c r="H18" s="12"/>
      <c r="I18" s="12">
        <v>20</v>
      </c>
      <c r="J18" s="28"/>
      <c r="K18" s="192" t="str">
        <f t="shared" si="6"/>
        <v>90 LAT</v>
      </c>
      <c r="L18" s="19">
        <v>24</v>
      </c>
      <c r="M18" s="15">
        <f t="shared" si="0"/>
        <v>140</v>
      </c>
      <c r="N18" s="16"/>
      <c r="O18" s="176" t="s">
        <v>159</v>
      </c>
      <c r="P18" s="17" t="str">
        <f t="shared" si="7"/>
        <v>pop</v>
      </c>
      <c r="Q18" s="183">
        <f t="shared" si="1"/>
        <v>80</v>
      </c>
      <c r="R18" s="19">
        <f t="shared" si="2"/>
        <v>60</v>
      </c>
      <c r="S18" s="20">
        <f t="shared" si="3"/>
        <v>2</v>
      </c>
      <c r="T18" s="21">
        <f t="shared" si="4"/>
        <v>2</v>
      </c>
      <c r="U18" s="25"/>
      <c r="V18" s="23">
        <f t="shared" si="5"/>
        <v>4</v>
      </c>
      <c r="W18" s="1" t="str">
        <f t="shared" si="8"/>
        <v/>
      </c>
    </row>
    <row r="19" spans="1:23" ht="15">
      <c r="A19" s="8">
        <v>16</v>
      </c>
      <c r="B19" s="26" t="s">
        <v>45</v>
      </c>
      <c r="C19" s="27" t="s">
        <v>44</v>
      </c>
      <c r="D19" s="11">
        <v>30</v>
      </c>
      <c r="E19" s="11">
        <v>34</v>
      </c>
      <c r="F19" s="12">
        <v>32</v>
      </c>
      <c r="G19" s="12"/>
      <c r="H19" s="12"/>
      <c r="I19" s="12">
        <v>20</v>
      </c>
      <c r="J19" s="28"/>
      <c r="K19" s="192" t="str">
        <f t="shared" si="6"/>
        <v>90 LAT</v>
      </c>
      <c r="L19" s="19">
        <v>24</v>
      </c>
      <c r="M19" s="15">
        <f t="shared" si="0"/>
        <v>140</v>
      </c>
      <c r="N19" s="16"/>
      <c r="O19" s="176" t="s">
        <v>159</v>
      </c>
      <c r="P19" s="17" t="str">
        <f t="shared" si="7"/>
        <v>pop</v>
      </c>
      <c r="Q19" s="183">
        <f t="shared" si="1"/>
        <v>80</v>
      </c>
      <c r="R19" s="19">
        <f t="shared" si="2"/>
        <v>60</v>
      </c>
      <c r="S19" s="20">
        <f t="shared" si="3"/>
        <v>2</v>
      </c>
      <c r="T19" s="21">
        <f t="shared" si="4"/>
        <v>2</v>
      </c>
      <c r="U19" s="25">
        <v>1</v>
      </c>
      <c r="V19" s="23">
        <f t="shared" si="5"/>
        <v>5</v>
      </c>
      <c r="W19" s="1" t="str">
        <f t="shared" si="8"/>
        <v/>
      </c>
    </row>
    <row r="20" spans="1:23" ht="15">
      <c r="A20" s="8">
        <v>17</v>
      </c>
      <c r="B20" s="30" t="s">
        <v>46</v>
      </c>
      <c r="C20" s="27" t="s">
        <v>44</v>
      </c>
      <c r="D20" s="11">
        <v>30</v>
      </c>
      <c r="E20" s="11">
        <v>34</v>
      </c>
      <c r="F20" s="12"/>
      <c r="G20" s="12"/>
      <c r="H20" s="12"/>
      <c r="I20" s="12">
        <v>20</v>
      </c>
      <c r="J20" s="28"/>
      <c r="K20" s="192" t="str">
        <f t="shared" si="6"/>
        <v/>
      </c>
      <c r="L20" s="19">
        <v>24</v>
      </c>
      <c r="M20" s="15">
        <f t="shared" si="0"/>
        <v>108</v>
      </c>
      <c r="N20" s="16"/>
      <c r="O20" s="176" t="s">
        <v>159</v>
      </c>
      <c r="P20" s="17" t="str">
        <f t="shared" si="7"/>
        <v>pop</v>
      </c>
      <c r="Q20" s="18">
        <f t="shared" si="1"/>
        <v>48</v>
      </c>
      <c r="R20" s="19">
        <f t="shared" si="2"/>
        <v>48</v>
      </c>
      <c r="S20" s="20">
        <f t="shared" si="3"/>
        <v>2</v>
      </c>
      <c r="T20" s="21">
        <f t="shared" si="4"/>
        <v>1</v>
      </c>
      <c r="U20" s="25"/>
      <c r="V20" s="23">
        <f t="shared" si="5"/>
        <v>3</v>
      </c>
      <c r="W20" s="1" t="str">
        <f t="shared" si="8"/>
        <v/>
      </c>
    </row>
    <row r="21" spans="1:23" ht="15">
      <c r="A21" s="8">
        <v>18</v>
      </c>
      <c r="B21" s="30" t="s">
        <v>47</v>
      </c>
      <c r="C21" s="27" t="s">
        <v>48</v>
      </c>
      <c r="D21" s="11"/>
      <c r="E21" s="11"/>
      <c r="F21" s="12"/>
      <c r="G21" s="12"/>
      <c r="H21" s="12"/>
      <c r="I21" s="12"/>
      <c r="J21" s="28"/>
      <c r="K21" s="192" t="str">
        <f t="shared" si="6"/>
        <v/>
      </c>
      <c r="L21" s="19">
        <v>10</v>
      </c>
      <c r="M21" s="15">
        <f t="shared" si="0"/>
        <v>10</v>
      </c>
      <c r="N21" s="16"/>
      <c r="O21" s="176" t="s">
        <v>159</v>
      </c>
      <c r="P21" s="17" t="str">
        <f t="shared" si="7"/>
        <v/>
      </c>
      <c r="Q21" s="18">
        <f t="shared" si="1"/>
        <v>10</v>
      </c>
      <c r="R21" s="19">
        <f t="shared" si="2"/>
        <v>10</v>
      </c>
      <c r="S21" s="20">
        <f t="shared" si="3"/>
        <v>0</v>
      </c>
      <c r="T21" s="21">
        <f t="shared" si="4"/>
        <v>0</v>
      </c>
      <c r="U21" s="25"/>
      <c r="V21" s="23">
        <f t="shared" si="5"/>
        <v>0</v>
      </c>
      <c r="W21" s="1" t="str">
        <f t="shared" si="8"/>
        <v>skreślenie</v>
      </c>
    </row>
    <row r="22" spans="1:23" ht="15">
      <c r="A22" s="8">
        <v>19</v>
      </c>
      <c r="B22" s="30" t="s">
        <v>49</v>
      </c>
      <c r="C22" s="31" t="s">
        <v>50</v>
      </c>
      <c r="D22" s="11">
        <v>30</v>
      </c>
      <c r="E22" s="11">
        <v>34</v>
      </c>
      <c r="F22" s="12"/>
      <c r="G22" s="12"/>
      <c r="H22" s="12"/>
      <c r="I22" s="12">
        <v>20</v>
      </c>
      <c r="J22" s="32"/>
      <c r="K22" s="192" t="str">
        <f t="shared" si="6"/>
        <v/>
      </c>
      <c r="L22" s="19">
        <v>50</v>
      </c>
      <c r="M22" s="15">
        <f t="shared" si="0"/>
        <v>134</v>
      </c>
      <c r="N22" s="33"/>
      <c r="O22" s="177" t="s">
        <v>51</v>
      </c>
      <c r="P22" s="17" t="str">
        <f t="shared" si="7"/>
        <v>br</v>
      </c>
      <c r="Q22" s="18">
        <f t="shared" si="1"/>
        <v>14</v>
      </c>
      <c r="R22" s="19">
        <f t="shared" si="2"/>
        <v>14</v>
      </c>
      <c r="S22" s="20">
        <f t="shared" si="3"/>
        <v>2</v>
      </c>
      <c r="T22" s="21">
        <f t="shared" si="4"/>
        <v>1</v>
      </c>
      <c r="U22" s="25"/>
      <c r="V22" s="23">
        <f t="shared" si="5"/>
        <v>3</v>
      </c>
      <c r="W22" s="1" t="str">
        <f t="shared" si="8"/>
        <v/>
      </c>
    </row>
    <row r="23" spans="1:23" ht="15">
      <c r="A23" s="8">
        <v>20</v>
      </c>
      <c r="B23" s="30" t="s">
        <v>52</v>
      </c>
      <c r="C23" s="31" t="s">
        <v>53</v>
      </c>
      <c r="D23" s="11"/>
      <c r="E23" s="11"/>
      <c r="F23" s="12"/>
      <c r="G23" s="12"/>
      <c r="H23" s="12"/>
      <c r="I23" s="12">
        <v>20</v>
      </c>
      <c r="J23" s="28"/>
      <c r="K23" s="192" t="str">
        <f t="shared" si="6"/>
        <v/>
      </c>
      <c r="L23" s="19">
        <v>0</v>
      </c>
      <c r="M23" s="15">
        <f t="shared" si="0"/>
        <v>20</v>
      </c>
      <c r="N23" s="29"/>
      <c r="O23" s="178" t="s">
        <v>159</v>
      </c>
      <c r="P23" s="17" t="str">
        <f t="shared" si="7"/>
        <v/>
      </c>
      <c r="Q23" s="18">
        <f t="shared" si="1"/>
        <v>20</v>
      </c>
      <c r="R23" s="19">
        <f t="shared" si="2"/>
        <v>20</v>
      </c>
      <c r="S23" s="20">
        <f t="shared" si="3"/>
        <v>0</v>
      </c>
      <c r="T23" s="21">
        <f t="shared" si="4"/>
        <v>1</v>
      </c>
      <c r="U23" s="25">
        <v>1</v>
      </c>
      <c r="V23" s="23">
        <f t="shared" si="5"/>
        <v>2</v>
      </c>
      <c r="W23" s="1" t="str">
        <f t="shared" si="8"/>
        <v/>
      </c>
    </row>
    <row r="24" spans="1:23" ht="15">
      <c r="A24" s="8">
        <v>21</v>
      </c>
      <c r="B24" s="30" t="s">
        <v>54</v>
      </c>
      <c r="C24" s="31" t="s">
        <v>55</v>
      </c>
      <c r="D24" s="11">
        <v>30</v>
      </c>
      <c r="E24" s="11"/>
      <c r="F24" s="12"/>
      <c r="G24" s="12"/>
      <c r="H24" s="12"/>
      <c r="I24" s="12"/>
      <c r="J24" s="13"/>
      <c r="K24" s="192" t="str">
        <f t="shared" si="6"/>
        <v/>
      </c>
      <c r="L24" s="19">
        <v>29</v>
      </c>
      <c r="M24" s="15">
        <f t="shared" si="0"/>
        <v>59</v>
      </c>
      <c r="N24" s="33"/>
      <c r="O24" s="177" t="s">
        <v>51</v>
      </c>
      <c r="P24" s="17" t="str">
        <f t="shared" si="7"/>
        <v/>
      </c>
      <c r="Q24" s="18">
        <f t="shared" si="1"/>
        <v>59</v>
      </c>
      <c r="R24" s="19">
        <f t="shared" si="2"/>
        <v>59</v>
      </c>
      <c r="S24" s="20">
        <f t="shared" si="3"/>
        <v>1</v>
      </c>
      <c r="T24" s="21">
        <f t="shared" si="4"/>
        <v>0</v>
      </c>
      <c r="U24" s="25"/>
      <c r="V24" s="23">
        <f t="shared" si="5"/>
        <v>1</v>
      </c>
      <c r="W24" s="1" t="str">
        <f t="shared" si="8"/>
        <v/>
      </c>
    </row>
    <row r="25" spans="1:23" ht="15">
      <c r="A25" s="8">
        <v>22</v>
      </c>
      <c r="B25" s="30" t="s">
        <v>56</v>
      </c>
      <c r="C25" s="31" t="s">
        <v>57</v>
      </c>
      <c r="D25" s="11"/>
      <c r="E25" s="11"/>
      <c r="F25" s="12"/>
      <c r="G25" s="12">
        <v>11</v>
      </c>
      <c r="H25" s="12"/>
      <c r="I25" s="12"/>
      <c r="J25" s="28"/>
      <c r="K25" s="192" t="str">
        <f t="shared" si="6"/>
        <v/>
      </c>
      <c r="L25" s="19">
        <v>43</v>
      </c>
      <c r="M25" s="15">
        <f t="shared" si="0"/>
        <v>54</v>
      </c>
      <c r="N25" s="33"/>
      <c r="O25" s="177" t="s">
        <v>51</v>
      </c>
      <c r="P25" s="17" t="str">
        <f t="shared" si="7"/>
        <v/>
      </c>
      <c r="Q25" s="18">
        <f t="shared" si="1"/>
        <v>54</v>
      </c>
      <c r="R25" s="19">
        <f t="shared" si="2"/>
        <v>54</v>
      </c>
      <c r="S25" s="20">
        <f t="shared" si="3"/>
        <v>0</v>
      </c>
      <c r="T25" s="21">
        <f t="shared" si="4"/>
        <v>1</v>
      </c>
      <c r="U25" s="25"/>
      <c r="V25" s="23">
        <f t="shared" si="5"/>
        <v>1</v>
      </c>
      <c r="W25" s="1" t="str">
        <f t="shared" si="8"/>
        <v/>
      </c>
    </row>
    <row r="26" spans="1:23" ht="15">
      <c r="A26" s="8">
        <v>23</v>
      </c>
      <c r="B26" s="30" t="s">
        <v>58</v>
      </c>
      <c r="C26" s="31" t="s">
        <v>57</v>
      </c>
      <c r="D26" s="11">
        <v>30</v>
      </c>
      <c r="E26" s="11"/>
      <c r="F26" s="12"/>
      <c r="G26" s="12"/>
      <c r="H26" s="12"/>
      <c r="I26" s="12"/>
      <c r="J26" s="28"/>
      <c r="K26" s="192" t="str">
        <f t="shared" si="6"/>
        <v/>
      </c>
      <c r="L26" s="19">
        <v>11</v>
      </c>
      <c r="M26" s="15">
        <f t="shared" si="0"/>
        <v>41</v>
      </c>
      <c r="N26" s="35"/>
      <c r="O26" s="177" t="s">
        <v>59</v>
      </c>
      <c r="P26" s="17" t="str">
        <f t="shared" si="7"/>
        <v/>
      </c>
      <c r="Q26" s="18">
        <f t="shared" si="1"/>
        <v>41</v>
      </c>
      <c r="R26" s="19">
        <f t="shared" si="2"/>
        <v>41</v>
      </c>
      <c r="S26" s="20">
        <f t="shared" si="3"/>
        <v>1</v>
      </c>
      <c r="T26" s="21">
        <f t="shared" si="4"/>
        <v>0</v>
      </c>
      <c r="U26" s="25"/>
      <c r="V26" s="23">
        <f t="shared" si="5"/>
        <v>1</v>
      </c>
      <c r="W26" s="1" t="str">
        <f t="shared" si="8"/>
        <v/>
      </c>
    </row>
    <row r="27" spans="1:23" ht="15">
      <c r="A27" s="8">
        <v>24</v>
      </c>
      <c r="B27" s="30" t="s">
        <v>60</v>
      </c>
      <c r="C27" s="31" t="s">
        <v>57</v>
      </c>
      <c r="D27" s="11"/>
      <c r="E27" s="11"/>
      <c r="F27" s="12"/>
      <c r="G27" s="12">
        <v>11</v>
      </c>
      <c r="H27" s="12"/>
      <c r="I27" s="12"/>
      <c r="J27" s="28"/>
      <c r="K27" s="192" t="str">
        <f t="shared" si="6"/>
        <v/>
      </c>
      <c r="L27" s="19">
        <v>25</v>
      </c>
      <c r="M27" s="15">
        <f t="shared" si="0"/>
        <v>36</v>
      </c>
      <c r="N27" s="33"/>
      <c r="O27" s="177" t="s">
        <v>51</v>
      </c>
      <c r="P27" s="17" t="str">
        <f t="shared" si="7"/>
        <v/>
      </c>
      <c r="Q27" s="18">
        <f t="shared" si="1"/>
        <v>36</v>
      </c>
      <c r="R27" s="19">
        <f t="shared" si="2"/>
        <v>36</v>
      </c>
      <c r="S27" s="20">
        <f t="shared" si="3"/>
        <v>0</v>
      </c>
      <c r="T27" s="21">
        <f t="shared" si="4"/>
        <v>1</v>
      </c>
      <c r="U27" s="25"/>
      <c r="V27" s="23">
        <f t="shared" si="5"/>
        <v>1</v>
      </c>
      <c r="W27" s="1" t="str">
        <f t="shared" si="8"/>
        <v/>
      </c>
    </row>
    <row r="28" spans="1:23" ht="15">
      <c r="A28" s="8">
        <v>25</v>
      </c>
      <c r="B28" s="30" t="s">
        <v>61</v>
      </c>
      <c r="C28" s="31" t="s">
        <v>62</v>
      </c>
      <c r="D28" s="11"/>
      <c r="E28" s="11">
        <v>34</v>
      </c>
      <c r="F28" s="12"/>
      <c r="G28" s="12"/>
      <c r="H28" s="12"/>
      <c r="I28" s="12"/>
      <c r="J28" s="28"/>
      <c r="K28" s="192" t="str">
        <f t="shared" si="6"/>
        <v/>
      </c>
      <c r="L28" s="19">
        <v>1</v>
      </c>
      <c r="M28" s="15">
        <f t="shared" si="0"/>
        <v>35</v>
      </c>
      <c r="N28" s="35"/>
      <c r="O28" s="177" t="s">
        <v>59</v>
      </c>
      <c r="P28" s="17" t="str">
        <f t="shared" si="7"/>
        <v/>
      </c>
      <c r="Q28" s="18">
        <f t="shared" si="1"/>
        <v>35</v>
      </c>
      <c r="R28" s="19">
        <f t="shared" si="2"/>
        <v>35</v>
      </c>
      <c r="S28" s="20">
        <f t="shared" si="3"/>
        <v>1</v>
      </c>
      <c r="T28" s="21">
        <f t="shared" si="4"/>
        <v>0</v>
      </c>
      <c r="U28" s="25"/>
      <c r="V28" s="23">
        <f t="shared" si="5"/>
        <v>1</v>
      </c>
      <c r="W28" s="1" t="str">
        <f t="shared" si="8"/>
        <v/>
      </c>
    </row>
    <row r="29" spans="1:23" ht="15">
      <c r="A29" s="8">
        <v>26</v>
      </c>
      <c r="B29" s="30" t="s">
        <v>63</v>
      </c>
      <c r="C29" s="31" t="s">
        <v>62</v>
      </c>
      <c r="D29" s="11"/>
      <c r="E29" s="11"/>
      <c r="F29" s="12"/>
      <c r="G29" s="12"/>
      <c r="H29" s="12"/>
      <c r="I29" s="12"/>
      <c r="J29" s="28"/>
      <c r="K29" s="192" t="str">
        <f t="shared" si="6"/>
        <v/>
      </c>
      <c r="L29" s="19">
        <v>60</v>
      </c>
      <c r="M29" s="15">
        <f t="shared" si="0"/>
        <v>60</v>
      </c>
      <c r="N29" s="33"/>
      <c r="O29" s="177" t="s">
        <v>51</v>
      </c>
      <c r="P29" s="17" t="str">
        <f t="shared" si="7"/>
        <v/>
      </c>
      <c r="Q29" s="18">
        <f t="shared" si="1"/>
        <v>60</v>
      </c>
      <c r="R29" s="19">
        <f t="shared" si="2"/>
        <v>60</v>
      </c>
      <c r="S29" s="20">
        <f t="shared" si="3"/>
        <v>0</v>
      </c>
      <c r="T29" s="21">
        <f t="shared" si="4"/>
        <v>0</v>
      </c>
      <c r="U29" s="25"/>
      <c r="V29" s="23">
        <f t="shared" si="5"/>
        <v>0</v>
      </c>
      <c r="W29" s="1" t="str">
        <f t="shared" si="8"/>
        <v>skreślenie</v>
      </c>
    </row>
    <row r="30" spans="1:23" ht="15">
      <c r="A30" s="8">
        <v>27</v>
      </c>
      <c r="B30" s="30" t="s">
        <v>64</v>
      </c>
      <c r="C30" s="31" t="s">
        <v>62</v>
      </c>
      <c r="D30" s="11"/>
      <c r="E30" s="11"/>
      <c r="F30" s="12"/>
      <c r="G30" s="12"/>
      <c r="H30" s="12"/>
      <c r="I30" s="12"/>
      <c r="J30" s="28"/>
      <c r="K30" s="192" t="str">
        <f t="shared" si="6"/>
        <v/>
      </c>
      <c r="L30" s="19">
        <v>74</v>
      </c>
      <c r="M30" s="15">
        <f t="shared" si="0"/>
        <v>74</v>
      </c>
      <c r="N30" s="29"/>
      <c r="O30" s="177" t="s">
        <v>51</v>
      </c>
      <c r="P30" s="17" t="str">
        <f t="shared" si="7"/>
        <v/>
      </c>
      <c r="Q30" s="18">
        <f t="shared" si="1"/>
        <v>74</v>
      </c>
      <c r="R30" s="19">
        <f t="shared" si="2"/>
        <v>74</v>
      </c>
      <c r="S30" s="20">
        <f t="shared" si="3"/>
        <v>0</v>
      </c>
      <c r="T30" s="21">
        <f t="shared" si="4"/>
        <v>0</v>
      </c>
      <c r="U30" s="25"/>
      <c r="V30" s="23">
        <f t="shared" si="5"/>
        <v>0</v>
      </c>
      <c r="W30" s="1" t="str">
        <f t="shared" si="8"/>
        <v>skreślenie</v>
      </c>
    </row>
    <row r="31" spans="1:23" ht="15">
      <c r="A31" s="8">
        <v>28</v>
      </c>
      <c r="B31" s="30" t="s">
        <v>65</v>
      </c>
      <c r="C31" s="31" t="s">
        <v>66</v>
      </c>
      <c r="D31" s="11">
        <v>30</v>
      </c>
      <c r="E31" s="11">
        <v>34</v>
      </c>
      <c r="F31" s="12"/>
      <c r="G31" s="12"/>
      <c r="H31" s="12">
        <v>38</v>
      </c>
      <c r="I31" s="12"/>
      <c r="J31" s="28"/>
      <c r="K31" s="192" t="str">
        <f t="shared" si="6"/>
        <v>90 LAT</v>
      </c>
      <c r="L31" s="19">
        <v>51</v>
      </c>
      <c r="M31" s="15">
        <f t="shared" si="0"/>
        <v>153</v>
      </c>
      <c r="N31" s="29"/>
      <c r="O31" s="177" t="s">
        <v>159</v>
      </c>
      <c r="P31" s="17" t="str">
        <f t="shared" si="7"/>
        <v>pop</v>
      </c>
      <c r="Q31" s="18">
        <f t="shared" si="1"/>
        <v>93</v>
      </c>
      <c r="R31" s="19">
        <f t="shared" si="2"/>
        <v>60</v>
      </c>
      <c r="S31" s="20">
        <f t="shared" si="3"/>
        <v>2</v>
      </c>
      <c r="T31" s="21">
        <f t="shared" si="4"/>
        <v>1</v>
      </c>
      <c r="U31" s="25"/>
      <c r="V31" s="23">
        <f t="shared" si="5"/>
        <v>3</v>
      </c>
      <c r="W31" s="1" t="str">
        <f t="shared" si="8"/>
        <v/>
      </c>
    </row>
    <row r="32" spans="1:23" ht="15">
      <c r="A32" s="8">
        <v>29</v>
      </c>
      <c r="B32" s="30" t="s">
        <v>67</v>
      </c>
      <c r="C32" s="31" t="s">
        <v>66</v>
      </c>
      <c r="D32" s="11"/>
      <c r="E32" s="11"/>
      <c r="F32" s="12"/>
      <c r="G32" s="12"/>
      <c r="H32" s="12"/>
      <c r="I32" s="12"/>
      <c r="J32" s="28"/>
      <c r="K32" s="192" t="str">
        <f t="shared" si="6"/>
        <v/>
      </c>
      <c r="L32" s="19">
        <v>52</v>
      </c>
      <c r="M32" s="15">
        <f t="shared" si="0"/>
        <v>52</v>
      </c>
      <c r="N32" s="29"/>
      <c r="O32" s="177" t="s">
        <v>51</v>
      </c>
      <c r="P32" s="17" t="str">
        <f t="shared" si="7"/>
        <v/>
      </c>
      <c r="Q32" s="18">
        <f t="shared" si="1"/>
        <v>52</v>
      </c>
      <c r="R32" s="19">
        <f t="shared" si="2"/>
        <v>52</v>
      </c>
      <c r="S32" s="20">
        <f t="shared" si="3"/>
        <v>0</v>
      </c>
      <c r="T32" s="21">
        <f t="shared" si="4"/>
        <v>0</v>
      </c>
      <c r="U32" s="25"/>
      <c r="V32" s="23">
        <f t="shared" si="5"/>
        <v>0</v>
      </c>
      <c r="W32" s="1" t="str">
        <f t="shared" si="8"/>
        <v>skreślenie</v>
      </c>
    </row>
    <row r="33" spans="1:24" ht="15">
      <c r="A33" s="8">
        <v>30</v>
      </c>
      <c r="B33" s="30" t="s">
        <v>68</v>
      </c>
      <c r="C33" s="31" t="s">
        <v>66</v>
      </c>
      <c r="D33" s="11">
        <v>30</v>
      </c>
      <c r="E33" s="11">
        <v>34</v>
      </c>
      <c r="F33" s="12"/>
      <c r="G33" s="12"/>
      <c r="H33" s="12">
        <v>38</v>
      </c>
      <c r="I33" s="12">
        <v>20</v>
      </c>
      <c r="J33" s="28"/>
      <c r="K33" s="192" t="str">
        <f t="shared" si="6"/>
        <v>90 LAT</v>
      </c>
      <c r="L33" s="19">
        <v>60</v>
      </c>
      <c r="M33" s="15">
        <f t="shared" si="0"/>
        <v>182</v>
      </c>
      <c r="N33" s="33"/>
      <c r="O33" s="177" t="s">
        <v>51</v>
      </c>
      <c r="P33" s="17" t="str">
        <f t="shared" si="7"/>
        <v>br</v>
      </c>
      <c r="Q33" s="18">
        <f t="shared" si="1"/>
        <v>62</v>
      </c>
      <c r="R33" s="19">
        <f t="shared" si="2"/>
        <v>62</v>
      </c>
      <c r="S33" s="20">
        <f t="shared" si="3"/>
        <v>2</v>
      </c>
      <c r="T33" s="21">
        <f t="shared" si="4"/>
        <v>2</v>
      </c>
      <c r="U33" s="25">
        <v>1</v>
      </c>
      <c r="V33" s="23">
        <f t="shared" si="5"/>
        <v>5</v>
      </c>
      <c r="W33" s="1" t="str">
        <f t="shared" si="8"/>
        <v/>
      </c>
    </row>
    <row r="34" spans="1:24" ht="15">
      <c r="A34" s="8">
        <v>31</v>
      </c>
      <c r="B34" s="30" t="s">
        <v>69</v>
      </c>
      <c r="C34" s="31" t="s">
        <v>66</v>
      </c>
      <c r="D34" s="11">
        <v>30</v>
      </c>
      <c r="E34" s="11">
        <v>34</v>
      </c>
      <c r="F34" s="12"/>
      <c r="G34" s="12"/>
      <c r="H34" s="12">
        <v>38</v>
      </c>
      <c r="I34" s="12">
        <v>20</v>
      </c>
      <c r="J34" s="28"/>
      <c r="K34" s="192" t="str">
        <f t="shared" si="6"/>
        <v>90 LAT</v>
      </c>
      <c r="L34" s="19">
        <v>180</v>
      </c>
      <c r="M34" s="15">
        <f t="shared" si="0"/>
        <v>302</v>
      </c>
      <c r="N34" s="29"/>
      <c r="O34" s="177" t="s">
        <v>59</v>
      </c>
      <c r="P34" s="17" t="str">
        <f t="shared" si="7"/>
        <v/>
      </c>
      <c r="Q34" s="183">
        <f t="shared" si="1"/>
        <v>302</v>
      </c>
      <c r="R34" s="19">
        <f t="shared" si="2"/>
        <v>302</v>
      </c>
      <c r="S34" s="20">
        <f t="shared" si="3"/>
        <v>2</v>
      </c>
      <c r="T34" s="21">
        <f t="shared" si="4"/>
        <v>2</v>
      </c>
      <c r="U34" s="25">
        <v>1</v>
      </c>
      <c r="V34" s="23">
        <f t="shared" si="5"/>
        <v>5</v>
      </c>
      <c r="W34" s="1" t="str">
        <f t="shared" si="8"/>
        <v/>
      </c>
    </row>
    <row r="35" spans="1:24" ht="15">
      <c r="A35" s="8">
        <v>32</v>
      </c>
      <c r="B35" s="30" t="s">
        <v>70</v>
      </c>
      <c r="C35" s="31" t="s">
        <v>66</v>
      </c>
      <c r="D35" s="11">
        <v>30</v>
      </c>
      <c r="E35" s="11">
        <v>34</v>
      </c>
      <c r="F35" s="12"/>
      <c r="G35" s="12"/>
      <c r="H35" s="12">
        <v>38</v>
      </c>
      <c r="I35" s="12">
        <v>20</v>
      </c>
      <c r="J35" s="28"/>
      <c r="K35" s="192" t="str">
        <f t="shared" si="6"/>
        <v>90 LAT</v>
      </c>
      <c r="L35" s="19">
        <v>19</v>
      </c>
      <c r="M35" s="15">
        <f t="shared" si="0"/>
        <v>141</v>
      </c>
      <c r="N35" s="33"/>
      <c r="O35" s="177" t="s">
        <v>51</v>
      </c>
      <c r="P35" s="17" t="str">
        <f t="shared" si="7"/>
        <v>br</v>
      </c>
      <c r="Q35" s="18">
        <f t="shared" si="1"/>
        <v>21</v>
      </c>
      <c r="R35" s="19">
        <f t="shared" si="2"/>
        <v>21</v>
      </c>
      <c r="S35" s="20">
        <f t="shared" si="3"/>
        <v>2</v>
      </c>
      <c r="T35" s="21">
        <f t="shared" si="4"/>
        <v>2</v>
      </c>
      <c r="U35" s="25">
        <v>1</v>
      </c>
      <c r="V35" s="23">
        <f t="shared" si="5"/>
        <v>5</v>
      </c>
      <c r="W35" s="1" t="str">
        <f t="shared" si="8"/>
        <v/>
      </c>
    </row>
    <row r="36" spans="1:24" ht="15">
      <c r="A36" s="8">
        <v>33</v>
      </c>
      <c r="B36" s="30" t="s">
        <v>71</v>
      </c>
      <c r="C36" s="31" t="s">
        <v>66</v>
      </c>
      <c r="D36" s="11">
        <v>30</v>
      </c>
      <c r="E36" s="11"/>
      <c r="F36" s="12"/>
      <c r="G36" s="12"/>
      <c r="H36" s="12">
        <v>38</v>
      </c>
      <c r="I36" s="12"/>
      <c r="J36" s="28"/>
      <c r="K36" s="192" t="str">
        <f t="shared" si="6"/>
        <v/>
      </c>
      <c r="L36" s="19">
        <v>0</v>
      </c>
      <c r="M36" s="15">
        <f t="shared" si="0"/>
        <v>68</v>
      </c>
      <c r="N36" s="33"/>
      <c r="O36" s="177" t="s">
        <v>159</v>
      </c>
      <c r="P36" s="17" t="str">
        <f t="shared" si="7"/>
        <v>pop</v>
      </c>
      <c r="Q36" s="18">
        <f t="shared" si="1"/>
        <v>8</v>
      </c>
      <c r="R36" s="19">
        <f t="shared" si="2"/>
        <v>8</v>
      </c>
      <c r="S36" s="20">
        <f t="shared" si="3"/>
        <v>1</v>
      </c>
      <c r="T36" s="21">
        <f t="shared" si="4"/>
        <v>1</v>
      </c>
      <c r="U36" s="25">
        <v>1</v>
      </c>
      <c r="V36" s="23">
        <f t="shared" si="5"/>
        <v>3</v>
      </c>
      <c r="W36" s="1" t="str">
        <f t="shared" si="8"/>
        <v/>
      </c>
    </row>
    <row r="37" spans="1:24" ht="15">
      <c r="A37" s="8">
        <v>34</v>
      </c>
      <c r="B37" s="30" t="s">
        <v>72</v>
      </c>
      <c r="C37" s="31" t="s">
        <v>66</v>
      </c>
      <c r="D37" s="11">
        <v>30</v>
      </c>
      <c r="E37" s="11"/>
      <c r="F37" s="12"/>
      <c r="G37" s="12"/>
      <c r="H37" s="12">
        <v>38</v>
      </c>
      <c r="I37" s="12"/>
      <c r="J37" s="28"/>
      <c r="K37" s="192" t="str">
        <f t="shared" si="6"/>
        <v/>
      </c>
      <c r="L37" s="19">
        <v>88</v>
      </c>
      <c r="M37" s="15">
        <f t="shared" si="0"/>
        <v>156</v>
      </c>
      <c r="N37" s="29"/>
      <c r="O37" s="177" t="s">
        <v>51</v>
      </c>
      <c r="P37" s="17" t="str">
        <f t="shared" si="7"/>
        <v>br</v>
      </c>
      <c r="Q37" s="18">
        <f t="shared" si="1"/>
        <v>36</v>
      </c>
      <c r="R37" s="19">
        <f t="shared" si="2"/>
        <v>36</v>
      </c>
      <c r="S37" s="20">
        <f t="shared" si="3"/>
        <v>1</v>
      </c>
      <c r="T37" s="21">
        <f t="shared" si="4"/>
        <v>1</v>
      </c>
      <c r="U37" s="25">
        <v>1</v>
      </c>
      <c r="V37" s="23">
        <f t="shared" si="5"/>
        <v>3</v>
      </c>
      <c r="W37" s="1" t="str">
        <f t="shared" si="8"/>
        <v/>
      </c>
    </row>
    <row r="38" spans="1:24" ht="15">
      <c r="A38" s="8">
        <v>35</v>
      </c>
      <c r="B38" s="30" t="s">
        <v>73</v>
      </c>
      <c r="C38" s="31" t="s">
        <v>74</v>
      </c>
      <c r="D38" s="11"/>
      <c r="E38" s="11"/>
      <c r="F38" s="12"/>
      <c r="G38" s="12"/>
      <c r="H38" s="12"/>
      <c r="I38" s="12">
        <v>20</v>
      </c>
      <c r="J38" s="28"/>
      <c r="K38" s="192" t="str">
        <f t="shared" si="6"/>
        <v/>
      </c>
      <c r="L38" s="19">
        <v>0</v>
      </c>
      <c r="M38" s="15">
        <f t="shared" si="0"/>
        <v>20</v>
      </c>
      <c r="N38" s="29"/>
      <c r="O38" s="177" t="s">
        <v>159</v>
      </c>
      <c r="P38" s="17" t="str">
        <f t="shared" si="7"/>
        <v/>
      </c>
      <c r="Q38" s="18">
        <f t="shared" si="1"/>
        <v>20</v>
      </c>
      <c r="R38" s="19">
        <f t="shared" si="2"/>
        <v>20</v>
      </c>
      <c r="S38" s="20">
        <f t="shared" si="3"/>
        <v>0</v>
      </c>
      <c r="T38" s="21">
        <f t="shared" si="4"/>
        <v>1</v>
      </c>
      <c r="U38" s="25"/>
      <c r="V38" s="23">
        <f t="shared" si="5"/>
        <v>1</v>
      </c>
      <c r="W38" s="1" t="str">
        <f t="shared" si="8"/>
        <v/>
      </c>
    </row>
    <row r="39" spans="1:24" ht="15">
      <c r="A39" s="8">
        <v>36</v>
      </c>
      <c r="B39" s="30" t="s">
        <v>75</v>
      </c>
      <c r="C39" s="31" t="s">
        <v>74</v>
      </c>
      <c r="D39" s="11">
        <v>30</v>
      </c>
      <c r="E39" s="11">
        <v>34</v>
      </c>
      <c r="F39" s="12"/>
      <c r="G39" s="12"/>
      <c r="H39" s="12">
        <v>38</v>
      </c>
      <c r="I39" s="12"/>
      <c r="J39" s="28"/>
      <c r="K39" s="192" t="str">
        <f t="shared" si="6"/>
        <v>90 LAT</v>
      </c>
      <c r="L39" s="19">
        <v>10</v>
      </c>
      <c r="M39" s="15">
        <f t="shared" si="0"/>
        <v>112</v>
      </c>
      <c r="N39" s="29"/>
      <c r="O39" s="177" t="s">
        <v>51</v>
      </c>
      <c r="P39" s="17" t="str">
        <f t="shared" si="7"/>
        <v/>
      </c>
      <c r="Q39" s="183">
        <f t="shared" si="1"/>
        <v>112</v>
      </c>
      <c r="R39" s="19">
        <f t="shared" si="2"/>
        <v>112</v>
      </c>
      <c r="S39" s="20">
        <f t="shared" si="3"/>
        <v>2</v>
      </c>
      <c r="T39" s="21">
        <f t="shared" si="4"/>
        <v>1</v>
      </c>
      <c r="U39" s="25">
        <v>1</v>
      </c>
      <c r="V39" s="23">
        <f t="shared" si="5"/>
        <v>4</v>
      </c>
      <c r="W39" s="1" t="str">
        <f t="shared" si="8"/>
        <v/>
      </c>
    </row>
    <row r="40" spans="1:24" ht="15">
      <c r="A40" s="8">
        <v>37</v>
      </c>
      <c r="B40" s="30" t="s">
        <v>76</v>
      </c>
      <c r="C40" s="31" t="s">
        <v>74</v>
      </c>
      <c r="D40" s="11">
        <v>30</v>
      </c>
      <c r="E40" s="11">
        <v>34</v>
      </c>
      <c r="F40" s="12"/>
      <c r="G40" s="12"/>
      <c r="H40" s="12"/>
      <c r="I40" s="12">
        <v>20</v>
      </c>
      <c r="J40" s="28"/>
      <c r="K40" s="217" t="s">
        <v>165</v>
      </c>
      <c r="L40" s="19">
        <v>105</v>
      </c>
      <c r="M40" s="15">
        <f t="shared" si="0"/>
        <v>189</v>
      </c>
      <c r="N40" s="29"/>
      <c r="O40" s="177" t="s">
        <v>51</v>
      </c>
      <c r="P40" s="17" t="str">
        <f t="shared" si="7"/>
        <v>br</v>
      </c>
      <c r="Q40" s="18">
        <f t="shared" si="1"/>
        <v>69</v>
      </c>
      <c r="R40" s="19">
        <f t="shared" si="2"/>
        <v>69</v>
      </c>
      <c r="S40" s="20">
        <f t="shared" si="3"/>
        <v>2</v>
      </c>
      <c r="T40" s="21">
        <f t="shared" si="4"/>
        <v>1</v>
      </c>
      <c r="U40" s="25">
        <v>1</v>
      </c>
      <c r="V40" s="23">
        <f t="shared" si="5"/>
        <v>4</v>
      </c>
      <c r="W40" s="1" t="str">
        <f t="shared" si="8"/>
        <v/>
      </c>
    </row>
    <row r="41" spans="1:24" ht="15">
      <c r="A41" s="8">
        <v>38</v>
      </c>
      <c r="B41" s="30" t="s">
        <v>77</v>
      </c>
      <c r="C41" s="31" t="s">
        <v>78</v>
      </c>
      <c r="D41" s="11">
        <v>30</v>
      </c>
      <c r="E41" s="11"/>
      <c r="F41" s="12"/>
      <c r="G41" s="12"/>
      <c r="H41" s="12"/>
      <c r="I41" s="12"/>
      <c r="J41" s="28"/>
      <c r="K41" s="217" t="s">
        <v>165</v>
      </c>
      <c r="L41" s="19">
        <v>55</v>
      </c>
      <c r="M41" s="15">
        <f t="shared" si="0"/>
        <v>85</v>
      </c>
      <c r="N41" s="35"/>
      <c r="O41" s="177" t="s">
        <v>59</v>
      </c>
      <c r="P41" s="17" t="str">
        <f t="shared" si="7"/>
        <v/>
      </c>
      <c r="Q41" s="18">
        <f t="shared" si="1"/>
        <v>85</v>
      </c>
      <c r="R41" s="19">
        <f t="shared" si="2"/>
        <v>85</v>
      </c>
      <c r="S41" s="20">
        <f t="shared" si="3"/>
        <v>1</v>
      </c>
      <c r="T41" s="21">
        <f t="shared" si="4"/>
        <v>0</v>
      </c>
      <c r="U41" s="25"/>
      <c r="V41" s="23">
        <f t="shared" si="5"/>
        <v>1</v>
      </c>
      <c r="W41" s="1" t="str">
        <f t="shared" si="8"/>
        <v/>
      </c>
    </row>
    <row r="42" spans="1:24" ht="15">
      <c r="A42" s="8">
        <v>39</v>
      </c>
      <c r="B42" s="30" t="s">
        <v>79</v>
      </c>
      <c r="C42" s="31" t="s">
        <v>80</v>
      </c>
      <c r="D42" s="11">
        <v>30</v>
      </c>
      <c r="E42" s="11">
        <v>34</v>
      </c>
      <c r="F42" s="12"/>
      <c r="G42" s="12"/>
      <c r="H42" s="12"/>
      <c r="I42" s="12"/>
      <c r="J42" s="28"/>
      <c r="K42" s="192" t="str">
        <f t="shared" si="6"/>
        <v/>
      </c>
      <c r="L42" s="19">
        <v>25</v>
      </c>
      <c r="M42" s="15">
        <f t="shared" si="0"/>
        <v>89</v>
      </c>
      <c r="N42" s="35"/>
      <c r="O42" s="177" t="s">
        <v>59</v>
      </c>
      <c r="P42" s="17" t="str">
        <f t="shared" si="7"/>
        <v/>
      </c>
      <c r="Q42" s="18">
        <f t="shared" si="1"/>
        <v>89</v>
      </c>
      <c r="R42" s="19">
        <f t="shared" si="2"/>
        <v>89</v>
      </c>
      <c r="S42" s="20">
        <f t="shared" si="3"/>
        <v>2</v>
      </c>
      <c r="T42" s="21">
        <f t="shared" si="4"/>
        <v>0</v>
      </c>
      <c r="U42" s="25">
        <v>1</v>
      </c>
      <c r="V42" s="23">
        <f t="shared" si="5"/>
        <v>3</v>
      </c>
      <c r="W42" s="1" t="str">
        <f t="shared" si="8"/>
        <v/>
      </c>
    </row>
    <row r="43" spans="1:24" ht="15">
      <c r="A43" s="8">
        <v>40</v>
      </c>
      <c r="B43" s="30" t="s">
        <v>81</v>
      </c>
      <c r="C43" s="31" t="s">
        <v>80</v>
      </c>
      <c r="D43" s="11">
        <v>30</v>
      </c>
      <c r="E43" s="11">
        <v>34</v>
      </c>
      <c r="F43" s="12">
        <v>32</v>
      </c>
      <c r="G43" s="12"/>
      <c r="H43" s="12"/>
      <c r="I43" s="12"/>
      <c r="J43" s="28"/>
      <c r="K43" s="192" t="str">
        <f t="shared" si="6"/>
        <v>90 LAT</v>
      </c>
      <c r="L43" s="19">
        <v>96</v>
      </c>
      <c r="M43" s="15">
        <f t="shared" si="0"/>
        <v>192</v>
      </c>
      <c r="N43" s="29"/>
      <c r="O43" s="177" t="s">
        <v>51</v>
      </c>
      <c r="P43" s="17" t="str">
        <f t="shared" si="7"/>
        <v>br</v>
      </c>
      <c r="Q43" s="18">
        <f t="shared" si="1"/>
        <v>72</v>
      </c>
      <c r="R43" s="19">
        <f t="shared" si="2"/>
        <v>72</v>
      </c>
      <c r="S43" s="20">
        <f t="shared" si="3"/>
        <v>2</v>
      </c>
      <c r="T43" s="21">
        <f t="shared" si="4"/>
        <v>1</v>
      </c>
      <c r="U43" s="25"/>
      <c r="V43" s="23">
        <f t="shared" si="5"/>
        <v>3</v>
      </c>
      <c r="W43" s="1" t="str">
        <f t="shared" si="8"/>
        <v/>
      </c>
    </row>
    <row r="44" spans="1:24" ht="15">
      <c r="A44" s="8">
        <v>41</v>
      </c>
      <c r="B44" s="30" t="s">
        <v>82</v>
      </c>
      <c r="C44" s="31" t="s">
        <v>83</v>
      </c>
      <c r="D44" s="11">
        <v>30</v>
      </c>
      <c r="E44" s="11">
        <v>34</v>
      </c>
      <c r="F44" s="12"/>
      <c r="G44" s="12"/>
      <c r="H44" s="12">
        <v>38</v>
      </c>
      <c r="I44" s="12">
        <v>20</v>
      </c>
      <c r="J44" s="28"/>
      <c r="K44" s="192" t="str">
        <f t="shared" si="6"/>
        <v>90 LAT</v>
      </c>
      <c r="L44" s="19">
        <v>36</v>
      </c>
      <c r="M44" s="15">
        <f t="shared" si="0"/>
        <v>158</v>
      </c>
      <c r="N44" s="35"/>
      <c r="O44" s="177" t="s">
        <v>59</v>
      </c>
      <c r="P44" s="17" t="str">
        <f t="shared" si="7"/>
        <v/>
      </c>
      <c r="Q44" s="18">
        <f t="shared" si="1"/>
        <v>158</v>
      </c>
      <c r="R44" s="19">
        <f t="shared" si="2"/>
        <v>158</v>
      </c>
      <c r="S44" s="20">
        <f t="shared" si="3"/>
        <v>2</v>
      </c>
      <c r="T44" s="21">
        <f t="shared" si="4"/>
        <v>2</v>
      </c>
      <c r="U44" s="25">
        <v>1</v>
      </c>
      <c r="V44" s="23">
        <f t="shared" si="5"/>
        <v>5</v>
      </c>
      <c r="W44" s="1" t="str">
        <f t="shared" si="8"/>
        <v/>
      </c>
    </row>
    <row r="45" spans="1:24" ht="15">
      <c r="A45" s="8">
        <v>42</v>
      </c>
      <c r="B45" s="30" t="s">
        <v>84</v>
      </c>
      <c r="C45" s="31" t="s">
        <v>85</v>
      </c>
      <c r="D45" s="11">
        <v>30</v>
      </c>
      <c r="E45" s="11">
        <v>34</v>
      </c>
      <c r="F45" s="12">
        <v>32</v>
      </c>
      <c r="G45" s="12">
        <v>11</v>
      </c>
      <c r="H45" s="12">
        <v>38</v>
      </c>
      <c r="I45" s="12">
        <v>20</v>
      </c>
      <c r="J45" s="28"/>
      <c r="K45" s="192" t="str">
        <f t="shared" si="6"/>
        <v>90 LAT</v>
      </c>
      <c r="L45" s="19"/>
      <c r="M45" s="15">
        <f t="shared" si="0"/>
        <v>165</v>
      </c>
      <c r="N45" s="36"/>
      <c r="O45" s="179" t="s">
        <v>96</v>
      </c>
      <c r="P45" s="17" t="str">
        <f t="shared" si="7"/>
        <v>za wytrw.</v>
      </c>
      <c r="Q45" s="18" t="str">
        <f t="shared" si="1"/>
        <v/>
      </c>
      <c r="R45" s="19" t="str">
        <f t="shared" si="2"/>
        <v/>
      </c>
      <c r="S45" s="20">
        <f t="shared" si="3"/>
        <v>2</v>
      </c>
      <c r="T45" s="21">
        <f t="shared" si="4"/>
        <v>4</v>
      </c>
      <c r="U45" s="25">
        <v>1</v>
      </c>
      <c r="V45" s="23">
        <f t="shared" si="5"/>
        <v>7</v>
      </c>
      <c r="W45" s="1" t="str">
        <f t="shared" si="8"/>
        <v/>
      </c>
      <c r="X45" s="37"/>
    </row>
    <row r="46" spans="1:24" ht="15.75" thickBot="1">
      <c r="A46" s="8">
        <v>43</v>
      </c>
      <c r="B46" s="30" t="s">
        <v>87</v>
      </c>
      <c r="C46" s="31" t="s">
        <v>88</v>
      </c>
      <c r="D46" s="11"/>
      <c r="E46" s="11"/>
      <c r="F46" s="12"/>
      <c r="G46" s="12">
        <v>11</v>
      </c>
      <c r="H46" s="12"/>
      <c r="I46" s="12">
        <v>20</v>
      </c>
      <c r="J46" s="32"/>
      <c r="K46" s="192" t="str">
        <f t="shared" si="6"/>
        <v/>
      </c>
      <c r="L46" s="19">
        <v>1</v>
      </c>
      <c r="M46" s="181">
        <f t="shared" si="0"/>
        <v>32</v>
      </c>
      <c r="N46" s="38"/>
      <c r="O46" s="180" t="s">
        <v>89</v>
      </c>
      <c r="P46" s="17" t="str">
        <f t="shared" si="7"/>
        <v/>
      </c>
      <c r="Q46" s="18">
        <f t="shared" si="1"/>
        <v>32</v>
      </c>
      <c r="R46" s="19">
        <f t="shared" si="2"/>
        <v>32</v>
      </c>
      <c r="S46" s="20">
        <f t="shared" si="3"/>
        <v>0</v>
      </c>
      <c r="T46" s="21">
        <f t="shared" si="4"/>
        <v>2</v>
      </c>
      <c r="U46" s="25">
        <v>1</v>
      </c>
      <c r="V46" s="23">
        <f t="shared" si="5"/>
        <v>3</v>
      </c>
      <c r="W46" s="1" t="str">
        <f t="shared" si="8"/>
        <v/>
      </c>
    </row>
    <row r="47" spans="1:24" s="50" customFormat="1" ht="28.5" customHeight="1" thickBot="1">
      <c r="A47" s="201" t="s">
        <v>90</v>
      </c>
      <c r="B47" s="201"/>
      <c r="C47" s="39"/>
      <c r="D47" s="40">
        <f t="shared" ref="D47:J47" si="9">COUNT(D4:D46)</f>
        <v>19</v>
      </c>
      <c r="E47" s="40">
        <f t="shared" si="9"/>
        <v>16</v>
      </c>
      <c r="F47" s="188">
        <f t="shared" si="9"/>
        <v>4</v>
      </c>
      <c r="G47" s="188">
        <f t="shared" si="9"/>
        <v>17</v>
      </c>
      <c r="H47" s="188">
        <f t="shared" si="9"/>
        <v>17</v>
      </c>
      <c r="I47" s="188">
        <f t="shared" si="9"/>
        <v>22</v>
      </c>
      <c r="J47" s="41">
        <f t="shared" si="9"/>
        <v>0</v>
      </c>
      <c r="K47" s="198">
        <f>COUNTIF(K4:K46,"90 LAT")</f>
        <v>10</v>
      </c>
      <c r="L47" s="42" t="s">
        <v>91</v>
      </c>
      <c r="M47" s="182" t="s">
        <v>91</v>
      </c>
      <c r="N47" s="43">
        <f>COUNTIF(N4:N46,"x")</f>
        <v>0</v>
      </c>
      <c r="O47" s="43" t="s">
        <v>91</v>
      </c>
      <c r="P47" s="43" t="s">
        <v>91</v>
      </c>
      <c r="Q47" s="44" t="s">
        <v>91</v>
      </c>
      <c r="R47" s="45" t="s">
        <v>91</v>
      </c>
      <c r="S47" s="46">
        <f>SUM(S4:S46)</f>
        <v>35</v>
      </c>
      <c r="T47" s="47">
        <f>SUM(T4:T46)</f>
        <v>60</v>
      </c>
      <c r="U47" s="48">
        <f>SUM(U4:U46)</f>
        <v>14</v>
      </c>
      <c r="V47" s="43" t="s">
        <v>91</v>
      </c>
      <c r="W47" s="49"/>
    </row>
    <row r="48" spans="1:24" s="50" customFormat="1" ht="16.5" thickBot="1">
      <c r="A48" s="51"/>
      <c r="B48" s="51"/>
      <c r="C48" s="51"/>
      <c r="D48" s="57"/>
      <c r="E48" s="57"/>
      <c r="F48" s="57"/>
      <c r="G48" s="57"/>
      <c r="H48" s="58"/>
      <c r="I48" s="58"/>
      <c r="J48" s="58"/>
      <c r="K48" s="58"/>
      <c r="L48" s="52"/>
      <c r="M48" s="53"/>
      <c r="N48" s="54"/>
      <c r="O48" s="54"/>
      <c r="P48" s="54" t="str">
        <f t="shared" ref="P48:P49" si="10">IF(AND(M48&gt;=60,M48&lt;180,O48="",N48="brak"),"pop -b.ks.",IF(AND(M48&gt;=60,M48&lt;180,O48="",N48="x"),"pop",IF(AND(M48&gt;=180,O48=""),"pop+br",IF(AND(M48&gt;=120,O48="pop",N48="brak"),"br -b.ks.",IF(AND(M48&gt;=120,O48="pop"),"br",IF(AND(M48&gt;=360,O48="br"),"sr",IF(AND(M48&gt;=720,O48="sr"),"zł",IF(AND(N48&gt;=120,O48="zł"),"za wytrw.",""))))))))</f>
        <v/>
      </c>
      <c r="Q48" s="54"/>
      <c r="R48" s="55"/>
      <c r="S48" s="56"/>
      <c r="T48" s="56"/>
      <c r="U48" s="56"/>
      <c r="V48" s="54"/>
      <c r="W48" s="49"/>
    </row>
    <row r="49" spans="1:23" s="50" customFormat="1" ht="16.5" thickBot="1">
      <c r="A49" s="204" t="s">
        <v>92</v>
      </c>
      <c r="B49" s="205"/>
      <c r="C49" s="51"/>
      <c r="D49" s="57"/>
      <c r="E49" s="57"/>
      <c r="F49" s="57"/>
      <c r="G49" s="57"/>
      <c r="H49" s="57"/>
      <c r="I49" s="57"/>
      <c r="J49" s="57"/>
      <c r="K49" s="57"/>
      <c r="L49" s="52"/>
      <c r="M49" s="53"/>
      <c r="N49" s="54"/>
      <c r="O49" s="54"/>
      <c r="P49" s="54" t="str">
        <f t="shared" si="10"/>
        <v/>
      </c>
      <c r="Q49" s="54"/>
      <c r="R49" s="59"/>
      <c r="S49" s="56"/>
      <c r="T49" s="56"/>
      <c r="U49" s="56"/>
      <c r="V49" s="60"/>
    </row>
    <row r="50" spans="1:23" ht="15">
      <c r="A50" s="72">
        <v>1</v>
      </c>
      <c r="B50" s="62" t="s">
        <v>94</v>
      </c>
      <c r="C50" s="63" t="s">
        <v>85</v>
      </c>
      <c r="D50" s="73">
        <v>30</v>
      </c>
      <c r="E50" s="74">
        <v>34</v>
      </c>
      <c r="F50" s="196"/>
      <c r="G50" s="75"/>
      <c r="H50" s="75"/>
      <c r="I50" s="75"/>
      <c r="J50" s="199"/>
      <c r="K50" s="195" t="str">
        <f t="shared" ref="K50" si="11">IF(SUM(D50:I50)&gt;=90,"90 LAT","")</f>
        <v/>
      </c>
      <c r="L50" s="68">
        <v>35</v>
      </c>
      <c r="M50" s="69">
        <f>SUM(D50:L50)</f>
        <v>99</v>
      </c>
      <c r="N50" s="71"/>
      <c r="O50" s="34" t="s">
        <v>159</v>
      </c>
      <c r="P50" s="17" t="str">
        <f t="shared" ref="P50" si="12">IF(AND(M50&gt;=60,M50&lt;180,N50="brak",O50="-"),"pop-b.ks.",IF(AND(M50&gt;=60,M50&lt;180,N50="",O50="-"),"pop",IF(AND(M50&gt;=180,O50=""),"pop+br",IF(AND(M50&gt;=120,O50="pop",N50="brak"),"br-b.ks.",IF(AND(M50&gt;=120,O50="pop"),"br",IF(AND(M50&gt;=360,O50="br"),"sr",IF(AND(M50&gt;=720,O50="sr"),"zł",IF(AND(M50&gt;=120,O50="zł"),"za wytrw.",""))))))))</f>
        <v>pop</v>
      </c>
      <c r="Q50" s="71">
        <f>IF(P50="",M50,IF(AND(M50&gt;180,P50="pop+br"),M50-180,IF(AND(M50&gt;120,P50="br"),M50-120,IF(AND(M50&gt;60,P50="pop"),M50-60,IF(AND(M50&gt;360,P50="sr"),M50-360,"")))))</f>
        <v>39</v>
      </c>
      <c r="R50" s="19">
        <f>IF(AND( P171="pop",Q171&gt;60),60,Q171)</f>
        <v>0</v>
      </c>
      <c r="S50" s="76">
        <f>COUNT(D50:E50)</f>
        <v>2</v>
      </c>
      <c r="T50" s="76"/>
      <c r="U50" s="77"/>
      <c r="V50" s="78">
        <f>SUM(S50:U50)</f>
        <v>2</v>
      </c>
    </row>
    <row r="51" spans="1:23" ht="15">
      <c r="A51" s="61">
        <v>2</v>
      </c>
      <c r="B51" s="189" t="s">
        <v>93</v>
      </c>
      <c r="C51" s="63" t="s">
        <v>66</v>
      </c>
      <c r="D51" s="64">
        <v>30</v>
      </c>
      <c r="E51" s="65">
        <v>34</v>
      </c>
      <c r="F51" s="197"/>
      <c r="G51" s="66"/>
      <c r="H51" s="67">
        <v>38</v>
      </c>
      <c r="I51" s="67"/>
      <c r="J51" s="200"/>
      <c r="K51" s="192" t="str">
        <f>IF(SUM(D51:I51)&gt;=90,"90 LAT","")</f>
        <v>90 LAT</v>
      </c>
      <c r="L51" s="68">
        <v>49</v>
      </c>
      <c r="M51" s="69">
        <f>SUM(D51:L51)</f>
        <v>151</v>
      </c>
      <c r="N51" s="70"/>
      <c r="O51" s="34" t="s">
        <v>51</v>
      </c>
      <c r="P51" s="17" t="str">
        <f>IF(AND(M51&gt;=60,M51&lt;180,N51="brak",O51="-"),"pop-b.ks.",IF(AND(M51&gt;=60,M51&lt;180,N51="",O51="-"),"pop",IF(AND(M51&gt;=180,O51=""),"pop+br",IF(AND(M51&gt;=120,O51="pop",N51="brak"),"br-b.ks.",IF(AND(M51&gt;=120,O51="pop"),"br",IF(AND(M51&gt;=360,O51="br"),"sr",IF(AND(M51&gt;=720,O51="sr"),"zł",IF(AND(M51&gt;=120,O51="zł"),"za wytrw.",""))))))))</f>
        <v>br</v>
      </c>
      <c r="Q51" s="71">
        <f>IF(P51="",M51,IF(AND(M51&gt;180,P51="pop+br"),M51-180,IF(AND(M51&gt;120,P51="br"),M51-120,IF(AND(M51&gt;60,P51="pop"),M51-60,IF(AND(M51&gt;360,P51="sr"),M51-360,"")))))</f>
        <v>31</v>
      </c>
      <c r="R51" s="19">
        <f>IF(AND( P168="pop",Q168&gt;60),60,Q168)</f>
        <v>0</v>
      </c>
      <c r="S51" s="20">
        <f>COUNT(D51:E51)</f>
        <v>2</v>
      </c>
      <c r="T51" s="20"/>
      <c r="U51" s="22"/>
      <c r="V51" s="23">
        <f>SUM(S51:U51)</f>
        <v>2</v>
      </c>
    </row>
    <row r="52" spans="1:23" ht="15">
      <c r="A52" s="79"/>
      <c r="B52" s="80"/>
      <c r="C52" s="81"/>
      <c r="D52" s="82"/>
      <c r="E52" s="82"/>
      <c r="F52" s="82"/>
      <c r="G52" s="82"/>
      <c r="H52" s="82"/>
      <c r="I52" s="82"/>
      <c r="J52" s="82"/>
      <c r="K52" s="82"/>
      <c r="L52" s="83"/>
      <c r="M52" s="84"/>
      <c r="N52" s="82"/>
      <c r="O52" s="82"/>
      <c r="P52" s="54"/>
      <c r="Q52" s="85"/>
      <c r="S52" s="82"/>
      <c r="T52" s="82"/>
      <c r="U52" s="82"/>
      <c r="V52" s="86"/>
    </row>
    <row r="53" spans="1:23" ht="15">
      <c r="A53" s="79"/>
      <c r="B53" s="80"/>
      <c r="C53" s="81"/>
      <c r="D53" s="82"/>
      <c r="E53" s="82"/>
      <c r="F53" s="82"/>
      <c r="G53" s="82"/>
      <c r="H53" s="82"/>
      <c r="I53" s="82"/>
      <c r="J53" s="82"/>
      <c r="K53" s="82"/>
      <c r="L53" s="83"/>
      <c r="M53" s="84"/>
      <c r="N53" s="82"/>
      <c r="O53" s="82"/>
      <c r="P53" s="54"/>
      <c r="Q53" s="85"/>
      <c r="S53" s="82"/>
      <c r="T53" s="82"/>
      <c r="U53" s="82"/>
      <c r="V53" s="86"/>
    </row>
    <row r="54" spans="1:23" ht="15.75">
      <c r="A54" s="87"/>
      <c r="B54" s="87"/>
      <c r="C54" s="87"/>
      <c r="D54" s="88"/>
      <c r="E54" s="88"/>
      <c r="F54" s="88"/>
      <c r="G54" s="88"/>
      <c r="H54" s="88"/>
      <c r="I54" s="88"/>
      <c r="J54" s="88"/>
      <c r="K54" s="88"/>
      <c r="L54" s="88"/>
      <c r="M54" s="202" t="s">
        <v>161</v>
      </c>
      <c r="N54" s="202"/>
      <c r="O54" s="186">
        <f>COUNTIF(N4:N51,"x")</f>
        <v>0</v>
      </c>
      <c r="P54" s="89" t="s">
        <v>51</v>
      </c>
      <c r="Q54" s="90">
        <f>COUNTIF(P4:P51,"pop")</f>
        <v>14</v>
      </c>
      <c r="S54" s="88"/>
      <c r="T54" s="88"/>
      <c r="U54" s="88"/>
      <c r="V54" s="88"/>
      <c r="W54" s="88"/>
    </row>
    <row r="55" spans="1:23" ht="15.75">
      <c r="A55" s="87"/>
      <c r="B55" s="87"/>
      <c r="C55" s="87"/>
      <c r="D55" s="88"/>
      <c r="E55" s="88"/>
      <c r="F55" s="88"/>
      <c r="G55" s="88"/>
      <c r="H55" s="88"/>
      <c r="I55" s="88"/>
      <c r="J55" s="88"/>
      <c r="K55" s="88"/>
      <c r="L55" s="88"/>
      <c r="M55" s="203" t="s">
        <v>158</v>
      </c>
      <c r="N55" s="203"/>
      <c r="O55" s="187">
        <f>COUNTIF(N4:N51,"brak")</f>
        <v>0</v>
      </c>
      <c r="P55" s="91" t="s">
        <v>95</v>
      </c>
      <c r="Q55" s="92">
        <f>COUNTIF(P4:P51,"pop+br")</f>
        <v>0</v>
      </c>
      <c r="S55" s="88"/>
      <c r="T55" s="88"/>
      <c r="U55" s="88"/>
      <c r="V55" s="88"/>
      <c r="W55" s="88"/>
    </row>
    <row r="56" spans="1:23" ht="15.75">
      <c r="A56" s="87"/>
      <c r="B56" s="87"/>
      <c r="C56" s="87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184"/>
      <c r="O56" s="185"/>
      <c r="P56" s="94" t="s">
        <v>59</v>
      </c>
      <c r="Q56" s="95">
        <f>COUNTIF(P4:P51,"br")</f>
        <v>7</v>
      </c>
      <c r="S56" s="88"/>
      <c r="T56" s="88"/>
      <c r="U56" s="88"/>
      <c r="V56" s="88"/>
      <c r="W56" s="88"/>
    </row>
    <row r="57" spans="1:23" ht="15.75">
      <c r="A57" s="87"/>
      <c r="B57" s="87"/>
      <c r="C57" s="87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184"/>
      <c r="O57" s="185"/>
      <c r="P57" s="96" t="s">
        <v>89</v>
      </c>
      <c r="Q57" s="97">
        <f>COUNTIF(P4:P51,"sr")</f>
        <v>0</v>
      </c>
      <c r="S57" s="88"/>
      <c r="T57" s="88"/>
      <c r="U57" s="88"/>
      <c r="V57" s="88"/>
      <c r="W57" s="88"/>
    </row>
    <row r="58" spans="1:23" ht="15.75">
      <c r="A58" s="87"/>
      <c r="B58" s="87"/>
      <c r="C58" s="87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184"/>
      <c r="O58" s="185"/>
      <c r="P58" s="98" t="s">
        <v>96</v>
      </c>
      <c r="Q58" s="99">
        <f>COUNTIF(P4:P51,"zł")</f>
        <v>0</v>
      </c>
      <c r="S58" s="88"/>
      <c r="T58" s="88"/>
      <c r="U58" s="88"/>
      <c r="V58" s="88"/>
      <c r="W58" s="88"/>
    </row>
    <row r="59" spans="1:23" ht="15.75">
      <c r="A59" s="87"/>
      <c r="B59" s="87"/>
      <c r="C59" s="87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184"/>
      <c r="O59" s="185"/>
      <c r="P59" s="100" t="s">
        <v>86</v>
      </c>
      <c r="Q59" s="101">
        <f>COUNTIF(P4:P51,"za wytrw.")</f>
        <v>1</v>
      </c>
      <c r="S59" s="88"/>
      <c r="T59" s="88"/>
      <c r="U59" s="88"/>
      <c r="V59" s="88"/>
      <c r="W59" s="88"/>
    </row>
    <row r="60" spans="1:23" ht="15.75">
      <c r="A60" s="87"/>
      <c r="B60" s="87"/>
      <c r="C60" s="87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184"/>
      <c r="O60" s="185"/>
      <c r="P60" s="194" t="s">
        <v>164</v>
      </c>
      <c r="Q60" s="193">
        <f>COUNTIF(K4:P51,"90 LAT")</f>
        <v>11</v>
      </c>
      <c r="S60" s="88"/>
      <c r="T60" s="88"/>
      <c r="U60" s="88"/>
      <c r="V60" s="88"/>
      <c r="W60" s="88"/>
    </row>
    <row r="61" spans="1:23" ht="15">
      <c r="A61" s="88"/>
      <c r="B61" s="88"/>
      <c r="C61" s="88"/>
      <c r="D61" s="102"/>
      <c r="E61" s="102"/>
      <c r="F61" s="102"/>
      <c r="G61" s="102"/>
      <c r="H61" s="102"/>
      <c r="I61" s="102"/>
      <c r="J61" s="102"/>
      <c r="K61" s="102"/>
      <c r="L61" s="88"/>
      <c r="M61" s="88"/>
      <c r="N61" s="184"/>
      <c r="O61" s="185"/>
      <c r="P61" s="103" t="s">
        <v>97</v>
      </c>
      <c r="Q61" s="104">
        <f>COUNTIF(P4:P51,"pop-b.ks.")</f>
        <v>0</v>
      </c>
      <c r="S61" s="88"/>
      <c r="T61" s="88"/>
      <c r="U61" s="88"/>
      <c r="V61" s="88"/>
      <c r="W61" s="88"/>
    </row>
    <row r="62" spans="1:23" ht="15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184"/>
      <c r="O62" s="185"/>
      <c r="P62" s="105" t="s">
        <v>98</v>
      </c>
      <c r="Q62" s="106">
        <f>COUNTIF(P4:P61,"br-b.ks.")</f>
        <v>0</v>
      </c>
      <c r="S62" s="88"/>
      <c r="T62" s="88"/>
      <c r="U62" s="88"/>
      <c r="V62" s="88"/>
      <c r="W62" s="88"/>
    </row>
    <row r="63" spans="1:23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184"/>
      <c r="O63" s="185"/>
      <c r="P63" s="107" t="s">
        <v>99</v>
      </c>
      <c r="Q63" s="93">
        <f>SUM(Q54:Q59)</f>
        <v>22</v>
      </c>
      <c r="S63" s="88"/>
      <c r="T63" s="88"/>
      <c r="U63" s="88"/>
      <c r="V63" s="88"/>
      <c r="W63" s="88"/>
    </row>
    <row r="64" spans="1:23"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</row>
    <row r="65" spans="3:11">
      <c r="C65" s="88"/>
      <c r="D65" s="88"/>
      <c r="E65" s="88"/>
      <c r="F65" s="88"/>
      <c r="G65" s="88"/>
      <c r="H65" s="88"/>
      <c r="I65" s="88"/>
      <c r="J65" s="88"/>
      <c r="K65" s="88"/>
    </row>
    <row r="66" spans="3:11">
      <c r="C66" s="88"/>
      <c r="D66" s="88"/>
      <c r="E66" s="88"/>
      <c r="F66" s="88"/>
      <c r="G66" s="88"/>
      <c r="H66" s="88"/>
      <c r="I66" s="88"/>
      <c r="J66" s="88"/>
      <c r="K66" s="88"/>
    </row>
    <row r="67" spans="3:11">
      <c r="C67" s="88"/>
      <c r="D67" s="88"/>
      <c r="E67" s="88"/>
      <c r="F67" s="88"/>
      <c r="G67" s="88"/>
      <c r="H67" s="88"/>
      <c r="I67" s="88"/>
      <c r="J67" s="88"/>
      <c r="K67" s="88"/>
    </row>
    <row r="68" spans="3:11">
      <c r="C68" s="88"/>
      <c r="D68" s="88"/>
      <c r="E68" s="88"/>
      <c r="F68" s="88"/>
      <c r="G68" s="88"/>
      <c r="H68" s="88"/>
      <c r="I68" s="88"/>
      <c r="J68" s="88"/>
      <c r="K68" s="88"/>
    </row>
    <row r="69" spans="3:11">
      <c r="C69" s="88"/>
      <c r="D69" s="88"/>
      <c r="E69" s="88"/>
      <c r="F69" s="88"/>
      <c r="G69" s="88"/>
      <c r="H69" s="88"/>
      <c r="I69" s="88"/>
      <c r="J69" s="88"/>
      <c r="K69" s="88"/>
    </row>
    <row r="70" spans="3:11">
      <c r="C70" s="88"/>
      <c r="D70" s="88"/>
      <c r="E70" s="88"/>
      <c r="F70" s="88"/>
      <c r="G70" s="88"/>
      <c r="H70" s="88"/>
      <c r="I70" s="88"/>
      <c r="J70" s="88"/>
      <c r="K70" s="88"/>
    </row>
  </sheetData>
  <mergeCells count="19">
    <mergeCell ref="S1:S3"/>
    <mergeCell ref="T1:T3"/>
    <mergeCell ref="U1:U3"/>
    <mergeCell ref="V1:V3"/>
    <mergeCell ref="A2:A3"/>
    <mergeCell ref="B2:B3"/>
    <mergeCell ref="C2:C3"/>
    <mergeCell ref="D2:J2"/>
    <mergeCell ref="L2:L3"/>
    <mergeCell ref="M2:M3"/>
    <mergeCell ref="N2:N3"/>
    <mergeCell ref="O2:P2"/>
    <mergeCell ref="Q2:Q3"/>
    <mergeCell ref="R2:R3"/>
    <mergeCell ref="A47:B47"/>
    <mergeCell ref="M54:N54"/>
    <mergeCell ref="M55:N55"/>
    <mergeCell ref="A49:B49"/>
    <mergeCell ref="A1:R1"/>
  </mergeCells>
  <conditionalFormatting sqref="V50:V51 V4:V46">
    <cfRule type="cellIs" dxfId="16" priority="5" operator="greaterThanOrEqual">
      <formula>5</formula>
    </cfRule>
    <cfRule type="cellIs" dxfId="15" priority="6" operator="between">
      <formula>3</formula>
      <formula>4</formula>
    </cfRule>
    <cfRule type="cellIs" dxfId="14" priority="7" operator="equal">
      <formula>0</formula>
    </cfRule>
  </conditionalFormatting>
  <conditionalFormatting sqref="P4:P53">
    <cfRule type="containsText" dxfId="13" priority="8" operator="containsText" text="za wytrw.">
      <formula>NOT(ISERROR(SEARCH("za wytrw.",P4)))</formula>
    </cfRule>
  </conditionalFormatting>
  <conditionalFormatting sqref="O50:O51 O22 O24:O46">
    <cfRule type="containsText" dxfId="12" priority="9" operator="containsText" text="za wytrw.">
      <formula>NOT(ISERROR(SEARCH("za wytrw.",O22)))</formula>
    </cfRule>
    <cfRule type="containsText" dxfId="11" priority="10" operator="containsText" text="zł">
      <formula>NOT(ISERROR(SEARCH("zł",O22)))</formula>
    </cfRule>
    <cfRule type="containsText" dxfId="10" priority="11" operator="containsText" text="sr">
      <formula>NOT(ISERROR(SEARCH("sr",O22)))</formula>
    </cfRule>
    <cfRule type="containsText" dxfId="9" priority="12" operator="containsText" text="br">
      <formula>NOT(ISERROR(SEARCH("br",O22)))</formula>
    </cfRule>
    <cfRule type="containsText" dxfId="8" priority="13" operator="containsText" text="pop">
      <formula>NOT(ISERROR(SEARCH("pop",O22)))</formula>
    </cfRule>
  </conditionalFormatting>
  <conditionalFormatting sqref="P2:P1048576">
    <cfRule type="containsText" dxfId="7" priority="14" operator="containsText" text="br -b.ks.">
      <formula>NOT(ISERROR(SEARCH("br -b.ks.",P2)))</formula>
    </cfRule>
    <cfRule type="containsText" dxfId="6" priority="15" operator="containsText" text="pop -b.ks.">
      <formula>NOT(ISERROR(SEARCH("pop -b.ks.",P2)))</formula>
    </cfRule>
    <cfRule type="containsText" dxfId="5" priority="16" operator="containsText" text="pop+br">
      <formula>NOT(ISERROR(SEARCH("pop+br",P2)))</formula>
    </cfRule>
    <cfRule type="containsText" dxfId="4" priority="17" operator="containsText" text="zł">
      <formula>NOT(ISERROR(SEARCH("zł",P2)))</formula>
    </cfRule>
    <cfRule type="containsText" dxfId="3" priority="18" operator="containsText" text="sr">
      <formula>NOT(ISERROR(SEARCH("sr",P2)))</formula>
    </cfRule>
    <cfRule type="containsText" dxfId="2" priority="19" operator="containsText" text="br">
      <formula>NOT(ISERROR(SEARCH("br",P2)))</formula>
    </cfRule>
    <cfRule type="containsText" dxfId="1" priority="20" operator="containsText" text="pop">
      <formula>NOT(ISERROR(SEARCH("pop",P2)))</formula>
    </cfRule>
  </conditionalFormatting>
  <conditionalFormatting sqref="K50:K51 K4:K46">
    <cfRule type="cellIs" dxfId="0" priority="3" operator="equal">
      <formula>"90 LAT"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"/>
  <sheetViews>
    <sheetView zoomScaleNormal="100" workbookViewId="0">
      <selection activeCell="D10" sqref="D10"/>
    </sheetView>
  </sheetViews>
  <sheetFormatPr defaultColWidth="8.625" defaultRowHeight="14.25" customHeight="1"/>
  <cols>
    <col min="1" max="1" width="10.75" customWidth="1"/>
    <col min="2" max="2" width="45.25" customWidth="1"/>
    <col min="3" max="3" width="14.75" customWidth="1"/>
    <col min="4" max="4" width="12" customWidth="1"/>
    <col min="5" max="5" width="12.125" customWidth="1"/>
    <col min="6" max="6" width="20.375" customWidth="1"/>
  </cols>
  <sheetData>
    <row r="1" spans="1:6" ht="42.75">
      <c r="A1" s="108" t="s">
        <v>100</v>
      </c>
      <c r="B1" s="109" t="s">
        <v>101</v>
      </c>
      <c r="C1" s="110" t="s">
        <v>102</v>
      </c>
      <c r="D1" s="110" t="s">
        <v>103</v>
      </c>
      <c r="E1" s="110" t="s">
        <v>104</v>
      </c>
      <c r="F1" s="110" t="s">
        <v>105</v>
      </c>
    </row>
    <row r="2" spans="1:6" ht="24.75" customHeight="1">
      <c r="A2" s="111" t="s">
        <v>106</v>
      </c>
      <c r="B2" s="112" t="s">
        <v>107</v>
      </c>
      <c r="C2" s="113" t="s">
        <v>108</v>
      </c>
      <c r="D2" s="114">
        <v>9</v>
      </c>
      <c r="E2" s="115" t="s">
        <v>109</v>
      </c>
      <c r="F2" s="116"/>
    </row>
    <row r="3" spans="1:6" ht="24.75" customHeight="1">
      <c r="A3" s="111" t="s">
        <v>106</v>
      </c>
      <c r="B3" s="112" t="s">
        <v>110</v>
      </c>
      <c r="C3" s="113" t="s">
        <v>108</v>
      </c>
      <c r="D3" s="114">
        <v>1</v>
      </c>
      <c r="E3" s="115" t="s">
        <v>109</v>
      </c>
      <c r="F3" s="116"/>
    </row>
    <row r="4" spans="1:6" ht="24.75" customHeight="1">
      <c r="A4" s="111" t="s">
        <v>106</v>
      </c>
      <c r="B4" s="117" t="s">
        <v>111</v>
      </c>
      <c r="C4" s="113" t="s">
        <v>108</v>
      </c>
      <c r="D4" s="114">
        <v>2</v>
      </c>
      <c r="E4" s="115" t="s">
        <v>109</v>
      </c>
      <c r="F4" s="116"/>
    </row>
    <row r="5" spans="1:6" ht="24.75" customHeight="1">
      <c r="A5" s="111" t="s">
        <v>112</v>
      </c>
      <c r="B5" s="118" t="s">
        <v>113</v>
      </c>
      <c r="C5" s="113" t="s">
        <v>108</v>
      </c>
      <c r="D5" s="114">
        <v>4</v>
      </c>
      <c r="E5" s="115" t="s">
        <v>109</v>
      </c>
      <c r="F5" s="116"/>
    </row>
    <row r="6" spans="1:6" ht="24.75" customHeight="1">
      <c r="A6" s="111" t="s">
        <v>112</v>
      </c>
      <c r="B6" s="119" t="s">
        <v>114</v>
      </c>
      <c r="C6" s="113" t="s">
        <v>108</v>
      </c>
      <c r="D6" s="114">
        <v>2</v>
      </c>
      <c r="E6" s="115" t="s">
        <v>109</v>
      </c>
      <c r="F6" s="116"/>
    </row>
    <row r="7" spans="1:6" ht="24.75" customHeight="1">
      <c r="A7" s="111" t="s">
        <v>112</v>
      </c>
      <c r="B7" s="119" t="s">
        <v>115</v>
      </c>
      <c r="C7" s="113" t="s">
        <v>108</v>
      </c>
      <c r="D7" s="114">
        <v>4</v>
      </c>
      <c r="E7" s="115" t="s">
        <v>109</v>
      </c>
      <c r="F7" s="116"/>
    </row>
    <row r="8" spans="1:6" ht="24.75" customHeight="1">
      <c r="A8" s="111" t="s">
        <v>112</v>
      </c>
      <c r="B8" s="120" t="s">
        <v>116</v>
      </c>
      <c r="C8" s="113" t="s">
        <v>108</v>
      </c>
      <c r="D8" s="121">
        <v>6</v>
      </c>
      <c r="E8" s="115" t="s">
        <v>109</v>
      </c>
      <c r="F8" s="122"/>
    </row>
    <row r="9" spans="1:6" ht="24.75" customHeight="1">
      <c r="A9" s="111" t="s">
        <v>112</v>
      </c>
      <c r="B9" s="120" t="s">
        <v>117</v>
      </c>
      <c r="C9" s="113" t="s">
        <v>108</v>
      </c>
      <c r="D9" s="123">
        <v>2</v>
      </c>
      <c r="E9" s="115" t="s">
        <v>109</v>
      </c>
      <c r="F9" s="122"/>
    </row>
    <row r="10" spans="1:6" ht="22.5" customHeight="1">
      <c r="D10" s="124">
        <f>SUM(D2:D9)</f>
        <v>30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9"/>
  <sheetViews>
    <sheetView zoomScaleNormal="100" workbookViewId="0">
      <selection activeCell="D9" sqref="D9"/>
    </sheetView>
  </sheetViews>
  <sheetFormatPr defaultColWidth="8.625" defaultRowHeight="14.25" customHeight="1"/>
  <cols>
    <col min="1" max="1" width="11.75" customWidth="1"/>
    <col min="2" max="2" width="40.875" customWidth="1"/>
    <col min="3" max="3" width="14.75" customWidth="1"/>
    <col min="4" max="4" width="12" customWidth="1"/>
    <col min="5" max="5" width="12.125" customWidth="1"/>
    <col min="6" max="6" width="20.375" customWidth="1"/>
  </cols>
  <sheetData>
    <row r="1" spans="1:6" ht="42.75">
      <c r="A1" s="125" t="s">
        <v>100</v>
      </c>
      <c r="B1" s="126" t="s">
        <v>101</v>
      </c>
      <c r="C1" s="125" t="s">
        <v>102</v>
      </c>
      <c r="D1" s="127" t="s">
        <v>103</v>
      </c>
      <c r="E1" s="125" t="s">
        <v>104</v>
      </c>
      <c r="F1" s="125" t="s">
        <v>105</v>
      </c>
    </row>
    <row r="2" spans="1:6" ht="24.75" customHeight="1">
      <c r="A2" s="128" t="s">
        <v>118</v>
      </c>
      <c r="B2" s="117" t="s">
        <v>119</v>
      </c>
      <c r="C2" s="115" t="s">
        <v>108</v>
      </c>
      <c r="D2" s="115">
        <v>9</v>
      </c>
      <c r="E2" s="115" t="s">
        <v>109</v>
      </c>
      <c r="F2" s="129"/>
    </row>
    <row r="3" spans="1:6" ht="24.75" customHeight="1">
      <c r="A3" s="128" t="s">
        <v>118</v>
      </c>
      <c r="B3" s="117" t="s">
        <v>120</v>
      </c>
      <c r="C3" s="115" t="s">
        <v>108</v>
      </c>
      <c r="D3" s="115">
        <v>2</v>
      </c>
      <c r="E3" s="115" t="s">
        <v>109</v>
      </c>
      <c r="F3" s="129"/>
    </row>
    <row r="4" spans="1:6" ht="24.75" customHeight="1">
      <c r="A4" s="128" t="s">
        <v>118</v>
      </c>
      <c r="B4" s="117" t="s">
        <v>121</v>
      </c>
      <c r="C4" s="115" t="s">
        <v>108</v>
      </c>
      <c r="D4" s="115">
        <v>5</v>
      </c>
      <c r="E4" s="115" t="s">
        <v>109</v>
      </c>
      <c r="F4" s="129"/>
    </row>
    <row r="5" spans="1:6" ht="24.75" customHeight="1">
      <c r="A5" s="128" t="s">
        <v>118</v>
      </c>
      <c r="B5" s="117" t="s">
        <v>122</v>
      </c>
      <c r="C5" s="115" t="s">
        <v>108</v>
      </c>
      <c r="D5" s="115">
        <v>2</v>
      </c>
      <c r="E5" s="115" t="s">
        <v>109</v>
      </c>
      <c r="F5" s="129"/>
    </row>
    <row r="6" spans="1:6" ht="24.75" customHeight="1">
      <c r="A6" s="130" t="s">
        <v>123</v>
      </c>
      <c r="B6" s="120" t="s">
        <v>124</v>
      </c>
      <c r="C6" s="115" t="s">
        <v>108</v>
      </c>
      <c r="D6" s="115">
        <v>1</v>
      </c>
      <c r="E6" s="115" t="s">
        <v>109</v>
      </c>
      <c r="F6" s="129"/>
    </row>
    <row r="7" spans="1:6" ht="24.75" customHeight="1">
      <c r="A7" s="131" t="s">
        <v>123</v>
      </c>
      <c r="B7" s="132" t="s">
        <v>125</v>
      </c>
      <c r="C7" s="123" t="s">
        <v>108</v>
      </c>
      <c r="D7" s="123">
        <v>10</v>
      </c>
      <c r="E7" s="123" t="s">
        <v>109</v>
      </c>
      <c r="F7" s="133"/>
    </row>
    <row r="8" spans="1:6" ht="24.75" customHeight="1">
      <c r="A8" s="128" t="s">
        <v>123</v>
      </c>
      <c r="B8" s="120" t="s">
        <v>126</v>
      </c>
      <c r="C8" s="115" t="s">
        <v>108</v>
      </c>
      <c r="D8" s="123">
        <v>5</v>
      </c>
      <c r="E8" s="115" t="s">
        <v>109</v>
      </c>
      <c r="F8" s="122"/>
    </row>
    <row r="9" spans="1:6" ht="27.75" customHeight="1">
      <c r="A9" s="88"/>
      <c r="B9" s="88"/>
      <c r="C9" s="88"/>
      <c r="D9" s="124">
        <f>SUM(D2:D8)</f>
        <v>34</v>
      </c>
      <c r="E9" s="88"/>
      <c r="F9" s="88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zoomScaleNormal="100" workbookViewId="0">
      <selection activeCell="D10" sqref="D10"/>
    </sheetView>
  </sheetViews>
  <sheetFormatPr defaultColWidth="8.625" defaultRowHeight="14.25" customHeight="1"/>
  <cols>
    <col min="1" max="1" width="9.625" customWidth="1"/>
    <col min="2" max="2" width="46.125" customWidth="1"/>
    <col min="3" max="3" width="14.75" customWidth="1"/>
    <col min="4" max="4" width="12" customWidth="1"/>
    <col min="5" max="5" width="12.125" customWidth="1"/>
    <col min="6" max="6" width="20.375" customWidth="1"/>
  </cols>
  <sheetData>
    <row r="1" spans="1:6" ht="42.75">
      <c r="A1" s="127" t="s">
        <v>100</v>
      </c>
      <c r="B1" s="134" t="s">
        <v>101</v>
      </c>
      <c r="C1" s="108" t="s">
        <v>102</v>
      </c>
      <c r="D1" s="108" t="s">
        <v>103</v>
      </c>
      <c r="E1" s="125" t="s">
        <v>104</v>
      </c>
      <c r="F1" s="125" t="s">
        <v>105</v>
      </c>
    </row>
    <row r="2" spans="1:6" s="138" customFormat="1" ht="30" customHeight="1">
      <c r="A2" s="135" t="s">
        <v>127</v>
      </c>
      <c r="B2" s="136" t="s">
        <v>128</v>
      </c>
      <c r="C2" s="115" t="s">
        <v>129</v>
      </c>
      <c r="D2" s="115">
        <v>2</v>
      </c>
      <c r="E2" s="115" t="s">
        <v>109</v>
      </c>
      <c r="F2" s="137"/>
    </row>
    <row r="3" spans="1:6" s="138" customFormat="1" ht="30" customHeight="1">
      <c r="A3" s="139" t="s">
        <v>127</v>
      </c>
      <c r="B3" s="140" t="s">
        <v>130</v>
      </c>
      <c r="C3" s="141" t="s">
        <v>129</v>
      </c>
      <c r="D3" s="141">
        <v>5</v>
      </c>
      <c r="E3" s="115" t="s">
        <v>109</v>
      </c>
      <c r="F3" s="137"/>
    </row>
    <row r="4" spans="1:6" s="138" customFormat="1" ht="30" customHeight="1">
      <c r="A4" s="142" t="s">
        <v>127</v>
      </c>
      <c r="B4" s="140" t="s">
        <v>131</v>
      </c>
      <c r="C4" s="141" t="s">
        <v>129</v>
      </c>
      <c r="D4" s="141">
        <v>2</v>
      </c>
      <c r="E4" s="115" t="s">
        <v>109</v>
      </c>
      <c r="F4" s="137"/>
    </row>
    <row r="5" spans="1:6" s="138" customFormat="1" ht="30" customHeight="1">
      <c r="A5" s="142" t="s">
        <v>127</v>
      </c>
      <c r="B5" s="143" t="s">
        <v>132</v>
      </c>
      <c r="C5" s="141" t="s">
        <v>129</v>
      </c>
      <c r="D5" s="141">
        <v>4</v>
      </c>
      <c r="E5" s="115" t="s">
        <v>109</v>
      </c>
      <c r="F5" s="137"/>
    </row>
    <row r="6" spans="1:6" s="138" customFormat="1" ht="30" customHeight="1">
      <c r="A6" s="142" t="s">
        <v>127</v>
      </c>
      <c r="B6" s="140" t="s">
        <v>133</v>
      </c>
      <c r="C6" s="141" t="s">
        <v>129</v>
      </c>
      <c r="D6" s="141">
        <v>3</v>
      </c>
      <c r="E6" s="115" t="s">
        <v>109</v>
      </c>
      <c r="F6" s="137"/>
    </row>
    <row r="7" spans="1:6" s="138" customFormat="1" ht="30" customHeight="1">
      <c r="A7" s="142" t="s">
        <v>127</v>
      </c>
      <c r="B7" s="140" t="s">
        <v>134</v>
      </c>
      <c r="C7" s="141" t="s">
        <v>129</v>
      </c>
      <c r="D7" s="141">
        <v>3</v>
      </c>
      <c r="E7" s="115" t="s">
        <v>109</v>
      </c>
      <c r="F7" s="137"/>
    </row>
    <row r="8" spans="1:6" s="138" customFormat="1" ht="30" customHeight="1">
      <c r="A8" s="142" t="s">
        <v>160</v>
      </c>
      <c r="B8" s="144" t="s">
        <v>135</v>
      </c>
      <c r="C8" s="141" t="s">
        <v>129</v>
      </c>
      <c r="D8" s="141">
        <v>6</v>
      </c>
      <c r="E8" s="115" t="s">
        <v>109</v>
      </c>
      <c r="F8" s="137"/>
    </row>
    <row r="9" spans="1:6" s="138" customFormat="1" ht="30" customHeight="1" thickBot="1">
      <c r="A9" s="145" t="s">
        <v>160</v>
      </c>
      <c r="B9" s="146" t="s">
        <v>136</v>
      </c>
      <c r="C9" s="147" t="s">
        <v>129</v>
      </c>
      <c r="D9" s="147">
        <v>7</v>
      </c>
      <c r="E9" s="148" t="s">
        <v>109</v>
      </c>
      <c r="F9" s="149"/>
    </row>
    <row r="10" spans="1:6" ht="28.5" customHeight="1" thickBot="1">
      <c r="A10" s="150"/>
      <c r="B10" s="150"/>
      <c r="C10" s="150"/>
      <c r="D10" s="124">
        <f>SUM(D2:D9)</f>
        <v>32</v>
      </c>
      <c r="E10" s="150"/>
      <c r="F10" s="151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5"/>
  <sheetViews>
    <sheetView zoomScaleNormal="100" workbookViewId="0">
      <selection activeCell="D5" sqref="D5"/>
    </sheetView>
  </sheetViews>
  <sheetFormatPr defaultColWidth="8.625" defaultRowHeight="14.25" customHeight="1"/>
  <cols>
    <col min="1" max="1" width="9.625" customWidth="1"/>
    <col min="2" max="2" width="41.125" customWidth="1"/>
    <col min="3" max="3" width="14.75" customWidth="1"/>
    <col min="4" max="4" width="12" customWidth="1"/>
    <col min="5" max="5" width="12.125" customWidth="1"/>
    <col min="6" max="6" width="20.375" customWidth="1"/>
  </cols>
  <sheetData>
    <row r="1" spans="1:6" ht="42.75">
      <c r="A1" s="125" t="s">
        <v>100</v>
      </c>
      <c r="B1" s="126" t="s">
        <v>101</v>
      </c>
      <c r="C1" s="125" t="s">
        <v>102</v>
      </c>
      <c r="D1" s="127" t="s">
        <v>103</v>
      </c>
      <c r="E1" s="125" t="s">
        <v>104</v>
      </c>
      <c r="F1" s="125" t="s">
        <v>105</v>
      </c>
    </row>
    <row r="2" spans="1:6" ht="30" customHeight="1">
      <c r="A2" s="152" t="s">
        <v>137</v>
      </c>
      <c r="B2" s="117" t="s">
        <v>138</v>
      </c>
      <c r="C2" s="115" t="s">
        <v>139</v>
      </c>
      <c r="D2" s="115">
        <v>4</v>
      </c>
      <c r="E2" s="115" t="s">
        <v>109</v>
      </c>
      <c r="F2" s="116"/>
    </row>
    <row r="3" spans="1:6" ht="30" customHeight="1">
      <c r="A3" s="152" t="s">
        <v>137</v>
      </c>
      <c r="B3" s="117" t="s">
        <v>140</v>
      </c>
      <c r="C3" s="115" t="s">
        <v>139</v>
      </c>
      <c r="D3" s="115">
        <v>2</v>
      </c>
      <c r="E3" s="115" t="s">
        <v>109</v>
      </c>
      <c r="F3" s="116"/>
    </row>
    <row r="4" spans="1:6" ht="30" customHeight="1">
      <c r="A4" s="152" t="s">
        <v>137</v>
      </c>
      <c r="B4" s="117" t="s">
        <v>141</v>
      </c>
      <c r="C4" s="115" t="s">
        <v>139</v>
      </c>
      <c r="D4" s="123">
        <v>5</v>
      </c>
      <c r="E4" s="115" t="s">
        <v>109</v>
      </c>
      <c r="F4" s="116"/>
    </row>
    <row r="5" spans="1:6" ht="24.75" customHeight="1">
      <c r="A5" s="151"/>
      <c r="B5" s="151"/>
      <c r="C5" s="151"/>
      <c r="D5" s="124">
        <f>SUM(D2:D4)</f>
        <v>11</v>
      </c>
      <c r="E5" s="88"/>
      <c r="F5" s="88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2"/>
  <sheetViews>
    <sheetView zoomScaleNormal="100" workbookViewId="0">
      <selection activeCell="D12" sqref="D12"/>
    </sheetView>
  </sheetViews>
  <sheetFormatPr defaultColWidth="8.625" defaultRowHeight="14.25" customHeight="1"/>
  <cols>
    <col min="1" max="1" width="11.25" customWidth="1"/>
    <col min="2" max="2" width="39.25" customWidth="1"/>
    <col min="3" max="3" width="14.75" customWidth="1"/>
    <col min="4" max="4" width="12" customWidth="1"/>
    <col min="5" max="5" width="12.125" customWidth="1"/>
    <col min="6" max="6" width="20.375" customWidth="1"/>
  </cols>
  <sheetData>
    <row r="1" spans="1:7" ht="42.75">
      <c r="A1" s="153" t="s">
        <v>142</v>
      </c>
      <c r="B1" s="134" t="s">
        <v>101</v>
      </c>
      <c r="C1" s="108" t="s">
        <v>102</v>
      </c>
      <c r="D1" s="108" t="s">
        <v>103</v>
      </c>
      <c r="E1" s="125" t="s">
        <v>104</v>
      </c>
      <c r="F1" s="125" t="s">
        <v>105</v>
      </c>
    </row>
    <row r="2" spans="1:7" ht="30" customHeight="1">
      <c r="A2" s="154">
        <v>45953</v>
      </c>
      <c r="B2" s="155" t="s">
        <v>143</v>
      </c>
      <c r="C2" s="156" t="s">
        <v>144</v>
      </c>
      <c r="D2" s="156">
        <v>5</v>
      </c>
      <c r="E2" s="115" t="s">
        <v>109</v>
      </c>
      <c r="F2" s="116"/>
    </row>
    <row r="3" spans="1:7" ht="30" customHeight="1">
      <c r="A3" s="154">
        <v>45953</v>
      </c>
      <c r="B3" s="155" t="s">
        <v>145</v>
      </c>
      <c r="C3" s="156" t="s">
        <v>144</v>
      </c>
      <c r="D3" s="156">
        <v>2</v>
      </c>
      <c r="E3" s="115" t="s">
        <v>109</v>
      </c>
      <c r="F3" s="116"/>
    </row>
    <row r="4" spans="1:7" ht="30" customHeight="1">
      <c r="A4" s="154">
        <v>45953</v>
      </c>
      <c r="B4" s="155" t="s">
        <v>146</v>
      </c>
      <c r="C4" s="156" t="s">
        <v>144</v>
      </c>
      <c r="D4" s="156">
        <v>2</v>
      </c>
      <c r="E4" s="115" t="s">
        <v>109</v>
      </c>
      <c r="F4" s="116"/>
    </row>
    <row r="5" spans="1:7" ht="30" customHeight="1">
      <c r="A5" s="154">
        <v>45953</v>
      </c>
      <c r="B5" s="155" t="s">
        <v>147</v>
      </c>
      <c r="C5" s="156" t="s">
        <v>144</v>
      </c>
      <c r="D5" s="156">
        <v>2</v>
      </c>
      <c r="E5" s="115" t="s">
        <v>109</v>
      </c>
      <c r="F5" s="116"/>
    </row>
    <row r="6" spans="1:7" ht="30" customHeight="1">
      <c r="A6" s="154">
        <v>45953</v>
      </c>
      <c r="B6" s="155" t="s">
        <v>148</v>
      </c>
      <c r="C6" s="156" t="s">
        <v>144</v>
      </c>
      <c r="D6" s="156">
        <v>2</v>
      </c>
      <c r="E6" s="115" t="s">
        <v>109</v>
      </c>
      <c r="F6" s="116"/>
    </row>
    <row r="7" spans="1:7" ht="30" customHeight="1">
      <c r="A7" s="154">
        <v>45953</v>
      </c>
      <c r="B7" s="155" t="s">
        <v>149</v>
      </c>
      <c r="C7" s="156" t="s">
        <v>144</v>
      </c>
      <c r="D7" s="156">
        <v>1</v>
      </c>
      <c r="E7" s="115" t="s">
        <v>109</v>
      </c>
      <c r="F7" s="157"/>
    </row>
    <row r="8" spans="1:7" ht="30" customHeight="1">
      <c r="A8" s="154">
        <v>45953</v>
      </c>
      <c r="B8" s="155" t="s">
        <v>150</v>
      </c>
      <c r="C8" s="156" t="s">
        <v>144</v>
      </c>
      <c r="D8" s="156">
        <v>2</v>
      </c>
      <c r="E8" s="115" t="s">
        <v>109</v>
      </c>
      <c r="F8" s="116"/>
    </row>
    <row r="9" spans="1:7" ht="30" customHeight="1">
      <c r="A9" s="154">
        <v>45954</v>
      </c>
      <c r="B9" s="155" t="s">
        <v>151</v>
      </c>
      <c r="C9" s="156" t="s">
        <v>144</v>
      </c>
      <c r="D9" s="156">
        <v>2</v>
      </c>
      <c r="E9" s="115" t="s">
        <v>109</v>
      </c>
      <c r="F9" s="116"/>
    </row>
    <row r="10" spans="1:7" ht="30" customHeight="1">
      <c r="A10" s="154">
        <v>45954</v>
      </c>
      <c r="B10" s="155" t="s">
        <v>162</v>
      </c>
      <c r="C10" s="156" t="s">
        <v>144</v>
      </c>
      <c r="D10" s="156">
        <v>14</v>
      </c>
      <c r="E10" s="115" t="s">
        <v>109</v>
      </c>
      <c r="F10" s="116"/>
    </row>
    <row r="11" spans="1:7" ht="30" customHeight="1">
      <c r="A11" s="154">
        <v>45954</v>
      </c>
      <c r="B11" s="155" t="s">
        <v>152</v>
      </c>
      <c r="C11" s="156" t="s">
        <v>144</v>
      </c>
      <c r="D11" s="158">
        <v>6</v>
      </c>
      <c r="E11" s="115" t="s">
        <v>109</v>
      </c>
      <c r="F11" s="116"/>
      <c r="G11" s="88"/>
    </row>
    <row r="12" spans="1:7" ht="30" customHeight="1">
      <c r="A12" s="159"/>
      <c r="B12" s="160"/>
      <c r="C12" s="161"/>
      <c r="D12" s="124">
        <f>SUM(D2:D11)</f>
        <v>38</v>
      </c>
      <c r="E12" s="161"/>
      <c r="F12" s="162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5"/>
  <sheetViews>
    <sheetView zoomScaleNormal="100" workbookViewId="0">
      <selection activeCell="D5" sqref="D5"/>
    </sheetView>
  </sheetViews>
  <sheetFormatPr defaultColWidth="8.625" defaultRowHeight="14.25" customHeight="1"/>
  <cols>
    <col min="1" max="1" width="11.75" style="163" customWidth="1"/>
    <col min="2" max="2" width="39.25" customWidth="1"/>
    <col min="3" max="3" width="14.75" customWidth="1"/>
    <col min="4" max="4" width="12" customWidth="1"/>
    <col min="5" max="5" width="12.125" customWidth="1"/>
    <col min="6" max="6" width="20.375" customWidth="1"/>
  </cols>
  <sheetData>
    <row r="1" spans="1:6" ht="42.75">
      <c r="A1" s="164" t="s">
        <v>100</v>
      </c>
      <c r="B1" s="126" t="s">
        <v>101</v>
      </c>
      <c r="C1" s="125" t="s">
        <v>102</v>
      </c>
      <c r="D1" s="127" t="s">
        <v>103</v>
      </c>
      <c r="E1" s="125" t="s">
        <v>104</v>
      </c>
      <c r="F1" s="125" t="s">
        <v>105</v>
      </c>
    </row>
    <row r="2" spans="1:6" ht="30" customHeight="1">
      <c r="A2" s="165" t="s">
        <v>153</v>
      </c>
      <c r="B2" s="166" t="s">
        <v>154</v>
      </c>
      <c r="C2" s="167" t="s">
        <v>129</v>
      </c>
      <c r="D2" s="168">
        <v>10</v>
      </c>
      <c r="E2" s="115" t="s">
        <v>109</v>
      </c>
      <c r="F2" s="108"/>
    </row>
    <row r="3" spans="1:6" ht="30" customHeight="1">
      <c r="A3" s="165" t="s">
        <v>153</v>
      </c>
      <c r="B3" s="169" t="s">
        <v>155</v>
      </c>
      <c r="C3" s="170" t="s">
        <v>129</v>
      </c>
      <c r="D3" s="170">
        <v>5</v>
      </c>
      <c r="E3" s="115" t="s">
        <v>109</v>
      </c>
      <c r="F3" s="108"/>
    </row>
    <row r="4" spans="1:6" ht="30" customHeight="1">
      <c r="A4" s="171" t="s">
        <v>156</v>
      </c>
      <c r="B4" s="172" t="s">
        <v>157</v>
      </c>
      <c r="C4" s="173" t="s">
        <v>129</v>
      </c>
      <c r="D4" s="173">
        <v>5</v>
      </c>
      <c r="E4" s="148" t="s">
        <v>109</v>
      </c>
      <c r="F4" s="174"/>
    </row>
    <row r="5" spans="1:6" ht="27.75" customHeight="1">
      <c r="A5" s="175"/>
      <c r="B5" s="150"/>
      <c r="C5" s="150"/>
      <c r="D5" s="124">
        <f>SUM(D2:D4)</f>
        <v>20</v>
      </c>
      <c r="E5" s="150"/>
      <c r="F5" s="88"/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LISTA</vt:lpstr>
      <vt:lpstr>Pow. Wiosny</vt:lpstr>
      <vt:lpstr>Wehikuł</vt:lpstr>
      <vt:lpstr>Złoty Liść</vt:lpstr>
      <vt:lpstr>Wyc. kl. 1</vt:lpstr>
      <vt:lpstr>TRAMP</vt:lpstr>
      <vt:lpstr>Zlot Czł. Kl.</vt:lpstr>
    </vt:vector>
  </TitlesOfParts>
  <Company>Acer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pagol</dc:creator>
  <dc:description/>
  <cp:lastModifiedBy>pagol</cp:lastModifiedBy>
  <cp:revision>1</cp:revision>
  <dcterms:created xsi:type="dcterms:W3CDTF">2025-01-08T19:42:12Z</dcterms:created>
  <dcterms:modified xsi:type="dcterms:W3CDTF">2025-12-16T22:11:57Z</dcterms:modified>
  <dc:language>pl-PL</dc:language>
</cp:coreProperties>
</file>