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9080" windowHeight="8220"/>
  </bookViews>
  <sheets>
    <sheet name="LISTA" sheetId="1" r:id="rId1"/>
    <sheet name="Pow. Wiosny" sheetId="2" r:id="rId2"/>
    <sheet name="Wehikuł" sheetId="3" r:id="rId3"/>
    <sheet name="Złoty Liść" sheetId="4" r:id="rId4"/>
    <sheet name="Wyc. kl. 1" sheetId="5" r:id="rId5"/>
    <sheet name="TRAMP" sheetId="6" r:id="rId6"/>
    <sheet name="Zlot Czł. Kl." sheetId="7" r:id="rId7"/>
  </sheets>
  <calcPr calcId="125725"/>
</workbook>
</file>

<file path=xl/calcChain.xml><?xml version="1.0" encoding="utf-8"?>
<calcChain xmlns="http://schemas.openxmlformats.org/spreadsheetml/2006/main">
  <c r="Q19" i="1"/>
  <c r="Q20"/>
  <c r="Q21"/>
  <c r="Q22"/>
  <c r="Q23"/>
  <c r="Q24"/>
  <c r="Q25"/>
  <c r="Q26"/>
  <c r="Q27"/>
  <c r="Q28"/>
  <c r="Q29"/>
  <c r="Q30"/>
  <c r="Q31"/>
  <c r="Q32"/>
  <c r="Q33"/>
  <c r="Q34"/>
  <c r="Q39"/>
  <c r="P5"/>
  <c r="P6"/>
  <c r="P7"/>
  <c r="P8"/>
  <c r="P9"/>
  <c r="P10"/>
  <c r="P11"/>
  <c r="P12"/>
  <c r="P13"/>
  <c r="P14"/>
  <c r="P15"/>
  <c r="P17"/>
  <c r="P19"/>
  <c r="P20"/>
  <c r="P21"/>
  <c r="P22"/>
  <c r="P25"/>
  <c r="P27"/>
  <c r="P28"/>
  <c r="P29"/>
  <c r="P34"/>
  <c r="P35"/>
  <c r="P37"/>
  <c r="P38"/>
  <c r="P39"/>
  <c r="P40"/>
  <c r="P42"/>
  <c r="P43"/>
  <c r="P45"/>
  <c r="P46"/>
  <c r="P47"/>
  <c r="P48"/>
  <c r="O13" l="1"/>
  <c r="O14"/>
  <c r="O15"/>
  <c r="O16"/>
  <c r="P16" s="1"/>
  <c r="O17"/>
  <c r="O18"/>
  <c r="P18" s="1"/>
  <c r="O19"/>
  <c r="O20"/>
  <c r="O21"/>
  <c r="O22"/>
  <c r="O23"/>
  <c r="P23" s="1"/>
  <c r="O24"/>
  <c r="P24" s="1"/>
  <c r="O25"/>
  <c r="O27"/>
  <c r="O28"/>
  <c r="O29"/>
  <c r="O30"/>
  <c r="P30" s="1"/>
  <c r="O31"/>
  <c r="P31" s="1"/>
  <c r="O32"/>
  <c r="P32" s="1"/>
  <c r="O33"/>
  <c r="P33" s="1"/>
  <c r="O34"/>
  <c r="O35"/>
  <c r="O36"/>
  <c r="P36" s="1"/>
  <c r="O37"/>
  <c r="O38"/>
  <c r="O39"/>
  <c r="O40"/>
  <c r="O41"/>
  <c r="P41" s="1"/>
  <c r="O42"/>
  <c r="O43"/>
  <c r="O44"/>
  <c r="P44" s="1"/>
  <c r="O45"/>
  <c r="O46"/>
  <c r="O48"/>
  <c r="O4"/>
  <c r="O5"/>
  <c r="O6"/>
  <c r="O7"/>
  <c r="O8"/>
  <c r="O9"/>
  <c r="O10"/>
  <c r="O11"/>
  <c r="Q54" l="1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L89" l="1"/>
  <c r="L90"/>
  <c r="L91"/>
  <c r="L92"/>
  <c r="L93"/>
  <c r="F4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O26" s="1"/>
  <c r="P26" s="1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R49"/>
  <c r="M94" l="1"/>
  <c r="E94"/>
  <c r="F94"/>
  <c r="G94"/>
  <c r="H94"/>
  <c r="I94"/>
  <c r="J94"/>
  <c r="D94"/>
  <c r="N98"/>
  <c r="U55"/>
  <c r="U56"/>
  <c r="U59"/>
  <c r="U60"/>
  <c r="U63"/>
  <c r="U64"/>
  <c r="U67"/>
  <c r="U68"/>
  <c r="U71"/>
  <c r="U72"/>
  <c r="U75"/>
  <c r="U76"/>
  <c r="U79"/>
  <c r="U80"/>
  <c r="U83"/>
  <c r="U84"/>
  <c r="U87"/>
  <c r="U88"/>
  <c r="U91"/>
  <c r="U92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S54"/>
  <c r="U54" s="1"/>
  <c r="S55"/>
  <c r="S56"/>
  <c r="S57"/>
  <c r="U57" s="1"/>
  <c r="S58"/>
  <c r="U58" s="1"/>
  <c r="S59"/>
  <c r="S60"/>
  <c r="S61"/>
  <c r="U61" s="1"/>
  <c r="S62"/>
  <c r="U62" s="1"/>
  <c r="S63"/>
  <c r="S64"/>
  <c r="S65"/>
  <c r="U65" s="1"/>
  <c r="S66"/>
  <c r="U66" s="1"/>
  <c r="S67"/>
  <c r="S68"/>
  <c r="S69"/>
  <c r="U69" s="1"/>
  <c r="S70"/>
  <c r="U70" s="1"/>
  <c r="S71"/>
  <c r="S72"/>
  <c r="S73"/>
  <c r="U73" s="1"/>
  <c r="S74"/>
  <c r="U74" s="1"/>
  <c r="S75"/>
  <c r="S76"/>
  <c r="S77"/>
  <c r="U77" s="1"/>
  <c r="S78"/>
  <c r="U78" s="1"/>
  <c r="S79"/>
  <c r="S80"/>
  <c r="S81"/>
  <c r="U81" s="1"/>
  <c r="S82"/>
  <c r="U82" s="1"/>
  <c r="S83"/>
  <c r="S84"/>
  <c r="S85"/>
  <c r="U85" s="1"/>
  <c r="S86"/>
  <c r="U86" s="1"/>
  <c r="S87"/>
  <c r="S88"/>
  <c r="S89"/>
  <c r="U89" s="1"/>
  <c r="S90"/>
  <c r="U90" s="1"/>
  <c r="S91"/>
  <c r="S92"/>
  <c r="S93"/>
  <c r="S5"/>
  <c r="U5" s="1"/>
  <c r="S6"/>
  <c r="U6" s="1"/>
  <c r="S7"/>
  <c r="U7" s="1"/>
  <c r="S8"/>
  <c r="U8" s="1"/>
  <c r="S9"/>
  <c r="U9" s="1"/>
  <c r="S10"/>
  <c r="U10" s="1"/>
  <c r="S11"/>
  <c r="U11" s="1"/>
  <c r="S12"/>
  <c r="U12" s="1"/>
  <c r="S13"/>
  <c r="U13" s="1"/>
  <c r="S14"/>
  <c r="U14" s="1"/>
  <c r="S15"/>
  <c r="U15" s="1"/>
  <c r="S16"/>
  <c r="U16" s="1"/>
  <c r="S17"/>
  <c r="U17" s="1"/>
  <c r="S18"/>
  <c r="U18" s="1"/>
  <c r="S19"/>
  <c r="U19" s="1"/>
  <c r="S20"/>
  <c r="U20" s="1"/>
  <c r="S21"/>
  <c r="U21" s="1"/>
  <c r="S22"/>
  <c r="U22" s="1"/>
  <c r="S23"/>
  <c r="U23" s="1"/>
  <c r="S24"/>
  <c r="U24" s="1"/>
  <c r="S25"/>
  <c r="U25" s="1"/>
  <c r="S26"/>
  <c r="U26" s="1"/>
  <c r="S27"/>
  <c r="U27" s="1"/>
  <c r="S28"/>
  <c r="U28" s="1"/>
  <c r="S29"/>
  <c r="U29" s="1"/>
  <c r="S30"/>
  <c r="U30" s="1"/>
  <c r="S31"/>
  <c r="U31" s="1"/>
  <c r="S32"/>
  <c r="U32" s="1"/>
  <c r="S33"/>
  <c r="U33" s="1"/>
  <c r="S34"/>
  <c r="U34" s="1"/>
  <c r="S35"/>
  <c r="U35" s="1"/>
  <c r="S36"/>
  <c r="U36" s="1"/>
  <c r="S37"/>
  <c r="U37" s="1"/>
  <c r="S38"/>
  <c r="U38" s="1"/>
  <c r="S39"/>
  <c r="U39" s="1"/>
  <c r="S40"/>
  <c r="U40" s="1"/>
  <c r="S41"/>
  <c r="U41" s="1"/>
  <c r="S42"/>
  <c r="U42" s="1"/>
  <c r="S43"/>
  <c r="U43" s="1"/>
  <c r="S44"/>
  <c r="U44" s="1"/>
  <c r="S45"/>
  <c r="U45" s="1"/>
  <c r="S46"/>
  <c r="U46" s="1"/>
  <c r="S47"/>
  <c r="U47" s="1"/>
  <c r="S48"/>
  <c r="U48" s="1"/>
  <c r="P94"/>
  <c r="O94"/>
  <c r="L94"/>
  <c r="U93"/>
  <c r="O93"/>
  <c r="P92"/>
  <c r="O92"/>
  <c r="P91"/>
  <c r="P90"/>
  <c r="P89"/>
  <c r="O89"/>
  <c r="P79"/>
  <c r="O79"/>
  <c r="L79"/>
  <c r="P69"/>
  <c r="O69"/>
  <c r="L69"/>
  <c r="P59"/>
  <c r="O59"/>
  <c r="L59"/>
  <c r="O49"/>
  <c r="M49"/>
  <c r="D5" i="7"/>
  <c r="Q5" i="1"/>
  <c r="Q7"/>
  <c r="Q6"/>
  <c r="Q8"/>
  <c r="Q11"/>
  <c r="L87"/>
  <c r="L88"/>
  <c r="L54"/>
  <c r="O54" s="1"/>
  <c r="L55"/>
  <c r="O55" s="1"/>
  <c r="L56"/>
  <c r="O56" s="1"/>
  <c r="L57"/>
  <c r="O57" s="1"/>
  <c r="L58"/>
  <c r="O58" s="1"/>
  <c r="L60"/>
  <c r="O60" s="1"/>
  <c r="L61"/>
  <c r="O61" s="1"/>
  <c r="L62"/>
  <c r="O62" s="1"/>
  <c r="L63"/>
  <c r="L64"/>
  <c r="O64" s="1"/>
  <c r="L65"/>
  <c r="O65" s="1"/>
  <c r="L66"/>
  <c r="O66" s="1"/>
  <c r="L67"/>
  <c r="O67" s="1"/>
  <c r="L68"/>
  <c r="L75"/>
  <c r="O75" s="1"/>
  <c r="L70"/>
  <c r="O70" s="1"/>
  <c r="L71"/>
  <c r="L72"/>
  <c r="L73"/>
  <c r="L74"/>
  <c r="O74" s="1"/>
  <c r="L76"/>
  <c r="O76" s="1"/>
  <c r="L77"/>
  <c r="O77" s="1"/>
  <c r="L78"/>
  <c r="O78" s="1"/>
  <c r="L80"/>
  <c r="O80" s="1"/>
  <c r="L81"/>
  <c r="O81" s="1"/>
  <c r="L82"/>
  <c r="O82" s="1"/>
  <c r="L83"/>
  <c r="L84"/>
  <c r="L85"/>
  <c r="L86"/>
  <c r="O88"/>
  <c r="Q9" l="1"/>
  <c r="Q10"/>
  <c r="T4"/>
  <c r="S4"/>
  <c r="L4"/>
  <c r="P4" s="1"/>
  <c r="Q4" s="1"/>
  <c r="J49"/>
  <c r="I49"/>
  <c r="H49"/>
  <c r="D49"/>
  <c r="U4" l="1"/>
  <c r="D8" i="2"/>
  <c r="D12" i="6"/>
  <c r="D8" i="4"/>
  <c r="D8" i="3"/>
  <c r="D5" i="5"/>
  <c r="N97" i="1" l="1"/>
  <c r="G49"/>
  <c r="E49"/>
  <c r="P88"/>
  <c r="O86"/>
  <c r="P82"/>
  <c r="P81"/>
  <c r="P80"/>
  <c r="P78"/>
  <c r="P77"/>
  <c r="P76"/>
  <c r="P74"/>
  <c r="P73"/>
  <c r="P72"/>
  <c r="P71"/>
  <c r="P70"/>
  <c r="P68"/>
  <c r="P67"/>
  <c r="P66"/>
  <c r="P65"/>
  <c r="P64"/>
  <c r="P63"/>
  <c r="P62"/>
  <c r="P61"/>
  <c r="P60"/>
  <c r="P56"/>
  <c r="P55"/>
  <c r="P54"/>
  <c r="T53"/>
  <c r="S53"/>
  <c r="L53"/>
  <c r="O53" s="1"/>
  <c r="P104" l="1"/>
  <c r="P105"/>
  <c r="Q48"/>
  <c r="U53"/>
  <c r="Q44"/>
  <c r="P83"/>
  <c r="P84"/>
  <c r="P85"/>
  <c r="P86"/>
  <c r="P87"/>
  <c r="P53"/>
  <c r="Q53" s="1"/>
  <c r="Q47" l="1"/>
  <c r="O12"/>
  <c r="P101" l="1"/>
  <c r="P99"/>
  <c r="P97"/>
  <c r="P102"/>
  <c r="P100"/>
  <c r="P98"/>
  <c r="Q35"/>
  <c r="Q43"/>
  <c r="Q16"/>
  <c r="Q14"/>
  <c r="Q13"/>
  <c r="Q45"/>
  <c r="Q37"/>
  <c r="Q41"/>
  <c r="Q36"/>
  <c r="Q38"/>
  <c r="Q46"/>
  <c r="Q15"/>
  <c r="Q18"/>
  <c r="Q12"/>
  <c r="P75"/>
  <c r="Q17"/>
  <c r="Q40"/>
  <c r="P106" l="1"/>
</calcChain>
</file>

<file path=xl/sharedStrings.xml><?xml version="1.0" encoding="utf-8"?>
<sst xmlns="http://schemas.openxmlformats.org/spreadsheetml/2006/main" count="451" uniqueCount="205">
  <si>
    <t>Biwak</t>
  </si>
  <si>
    <t>I półrocze</t>
  </si>
  <si>
    <t>II półrocze</t>
  </si>
  <si>
    <t>Razem imprez</t>
  </si>
  <si>
    <t>Lp.</t>
  </si>
  <si>
    <t>Imię i nazwisko</t>
  </si>
  <si>
    <t>Klasa</t>
  </si>
  <si>
    <t>Razem
pkt.</t>
  </si>
  <si>
    <t>Ks. GOT</t>
  </si>
  <si>
    <t>Odznaka GOT</t>
  </si>
  <si>
    <t>Nadw. pkt.</t>
  </si>
  <si>
    <t>Nadw. pkt. na kolejny stopień</t>
  </si>
  <si>
    <t xml:space="preserve">Zlot Czł.
Klubu </t>
  </si>
  <si>
    <t xml:space="preserve">Powitanie Wiosny </t>
  </si>
  <si>
    <t xml:space="preserve">Złoty
Liść </t>
  </si>
  <si>
    <t xml:space="preserve">Posiadana </t>
  </si>
  <si>
    <t xml:space="preserve">Zdobyta </t>
  </si>
  <si>
    <t>Piotr Fąfara</t>
  </si>
  <si>
    <t>1 E</t>
  </si>
  <si>
    <t>o</t>
  </si>
  <si>
    <t>Bartosz Pytka</t>
  </si>
  <si>
    <t>Mikołaj Romanik</t>
  </si>
  <si>
    <t>Jakub Starzyk</t>
  </si>
  <si>
    <t>Filip Poręba</t>
  </si>
  <si>
    <t>Patrycja Baran</t>
  </si>
  <si>
    <t>2 A</t>
  </si>
  <si>
    <t>x</t>
  </si>
  <si>
    <t>Jakub Drapała</t>
  </si>
  <si>
    <t>Julia Dychtoń</t>
  </si>
  <si>
    <t>Natalia Musiał</t>
  </si>
  <si>
    <t>Julia Myjkowska</t>
  </si>
  <si>
    <t>Julia Słowik</t>
  </si>
  <si>
    <t>Wojciech Stelmach</t>
  </si>
  <si>
    <t>Karolina Wójcik</t>
  </si>
  <si>
    <t>Klara Zachara</t>
  </si>
  <si>
    <t>Jakub Bodzioch</t>
  </si>
  <si>
    <t>Patryk Gniadek</t>
  </si>
  <si>
    <t>Szymon Hajdukiewicz</t>
  </si>
  <si>
    <t>Dawid Niedźwiecki</t>
  </si>
  <si>
    <t>Aleksandra Bielawska</t>
  </si>
  <si>
    <t>Szymon Jóźwiak</t>
  </si>
  <si>
    <t>Wiktoria Kużdżał</t>
  </si>
  <si>
    <t xml:space="preserve">Maya Kwapniewska </t>
  </si>
  <si>
    <t>Emilia Skrężyna</t>
  </si>
  <si>
    <t>Damian Bibro</t>
  </si>
  <si>
    <t>2 I</t>
  </si>
  <si>
    <t>Daniel Brighton</t>
  </si>
  <si>
    <t>Piotr Fijał</t>
  </si>
  <si>
    <t>Rafał Gac</t>
  </si>
  <si>
    <t>Amelia Hebda</t>
  </si>
  <si>
    <t>Mikołaj Jeleń</t>
  </si>
  <si>
    <t>Brajan Nalepka</t>
  </si>
  <si>
    <t>Artur Nowak</t>
  </si>
  <si>
    <t>Adam Olbracht</t>
  </si>
  <si>
    <t>Piotr Pasecki</t>
  </si>
  <si>
    <t>Mikołaj Szeląg</t>
  </si>
  <si>
    <t>Szymon Usarz</t>
  </si>
  <si>
    <t>Szymon Kocik</t>
  </si>
  <si>
    <t>2 N</t>
  </si>
  <si>
    <t>Filip Pasecki</t>
  </si>
  <si>
    <t>Konrad Rusinek</t>
  </si>
  <si>
    <t>Wiktor Szydłowski</t>
  </si>
  <si>
    <t>Jakub Ważydrąg</t>
  </si>
  <si>
    <t>Adam Bryl</t>
  </si>
  <si>
    <t>2 P</t>
  </si>
  <si>
    <t>Dawid Jarosz</t>
  </si>
  <si>
    <t>Hubert Kosiaty</t>
  </si>
  <si>
    <t>Karol Strojny</t>
  </si>
  <si>
    <t>Patrycja Kaczor</t>
  </si>
  <si>
    <t xml:space="preserve">Bartłomiej Bieś </t>
  </si>
  <si>
    <t>Karina Błasik</t>
  </si>
  <si>
    <t>Amelia Kałuża</t>
  </si>
  <si>
    <t>Nikola Michałek</t>
  </si>
  <si>
    <t>Mateusz Pokidan</t>
  </si>
  <si>
    <t>Natan Rosiak</t>
  </si>
  <si>
    <t xml:space="preserve">Borys Uriasz </t>
  </si>
  <si>
    <t>Michał Polek</t>
  </si>
  <si>
    <t>Wiktoria Sołtys</t>
  </si>
  <si>
    <t>pop</t>
  </si>
  <si>
    <t>Oliwia Zaranek</t>
  </si>
  <si>
    <t>Sebastian Hajdas</t>
  </si>
  <si>
    <t>Jakub Iwaniec</t>
  </si>
  <si>
    <t>Dominik Łabędź</t>
  </si>
  <si>
    <t>Jakub Więcek</t>
  </si>
  <si>
    <t>Kamil Radziszewski</t>
  </si>
  <si>
    <t>br</t>
  </si>
  <si>
    <t>Rafał Rapacz</t>
  </si>
  <si>
    <t>Marceli Stańczykiewicz-Kudła</t>
  </si>
  <si>
    <t>Oliwia Budzik</t>
  </si>
  <si>
    <t>4 TAT</t>
  </si>
  <si>
    <t>Zuzanna Maciak</t>
  </si>
  <si>
    <t>Wiktor Siwiec</t>
  </si>
  <si>
    <t>Kacper Stec</t>
  </si>
  <si>
    <t>Gabriela Tabaczyńska</t>
  </si>
  <si>
    <t>Karol Brożek</t>
  </si>
  <si>
    <t>Kamil Skowyra</t>
  </si>
  <si>
    <t>Wiktor Wróbel</t>
  </si>
  <si>
    <t>Mikołaj Sienkowski</t>
  </si>
  <si>
    <t>4 TI</t>
  </si>
  <si>
    <t>Ksawery Zelek</t>
  </si>
  <si>
    <t>Paweł Golec</t>
  </si>
  <si>
    <t>n-l</t>
  </si>
  <si>
    <t>za wytrw.</t>
  </si>
  <si>
    <t>Tomasz Pikusa</t>
  </si>
  <si>
    <t xml:space="preserve">n-l </t>
  </si>
  <si>
    <t>Razem uczestników / książeczek</t>
  </si>
  <si>
    <t>pop+br</t>
  </si>
  <si>
    <t>sr</t>
  </si>
  <si>
    <t>zł</t>
  </si>
  <si>
    <t>Razem</t>
  </si>
  <si>
    <t>Adam Siedlecki</t>
  </si>
  <si>
    <t>Jan Jasiak</t>
  </si>
  <si>
    <t>Bartłomiej Sambora</t>
  </si>
  <si>
    <t>Filip Stadler</t>
  </si>
  <si>
    <t>Franciszek Kwiek</t>
  </si>
  <si>
    <t>Mykhailo Omelchuk</t>
  </si>
  <si>
    <t>Mateusz Szatko</t>
  </si>
  <si>
    <t>Magdalena Tabaczyńska</t>
  </si>
  <si>
    <t>1 AT</t>
  </si>
  <si>
    <t>1 IF</t>
  </si>
  <si>
    <t>5 TAT</t>
  </si>
  <si>
    <t>4 TEM</t>
  </si>
  <si>
    <t>3 EM</t>
  </si>
  <si>
    <t>3 F</t>
  </si>
  <si>
    <t>3 I</t>
  </si>
  <si>
    <t>3 N</t>
  </si>
  <si>
    <t>3 PT</t>
  </si>
  <si>
    <t>3 A</t>
  </si>
  <si>
    <t>PUNKTACJA GOT 2024</t>
  </si>
  <si>
    <t>Punkty z 2023</t>
  </si>
  <si>
    <t/>
  </si>
  <si>
    <t xml:space="preserve">Sądecki
Wehikuł </t>
  </si>
  <si>
    <t>TRAMP</t>
  </si>
  <si>
    <t>Data
odbycia wycieczki</t>
  </si>
  <si>
    <t>Trasa wycieczki</t>
  </si>
  <si>
    <t>Nr grupy
górskiej wg reg.
GOT PTTK</t>
  </si>
  <si>
    <t>Punktów
wg reg.
GOT PTTK</t>
  </si>
  <si>
    <t xml:space="preserve">Czy
przodownik
był obecny </t>
  </si>
  <si>
    <t>Podpis i nr legitymacji
przodownika turystyki
górskiej PTTK</t>
  </si>
  <si>
    <t>BZ.06</t>
  </si>
  <si>
    <t>tak</t>
  </si>
  <si>
    <t>6.03.2024</t>
  </si>
  <si>
    <t>BZ.05</t>
  </si>
  <si>
    <t>7.03.2024</t>
  </si>
  <si>
    <t xml:space="preserve"> Schr. PTTK na Turbaczu - Turbacz</t>
  </si>
  <si>
    <t>Osiedle Oleksówki - Schr. PTTK na Turbaczu, 6,8 km, 619 m</t>
  </si>
  <si>
    <t>Turbacz - Obidowiec</t>
  </si>
  <si>
    <t>Obodowiec - Schr. PTTK Stare Wierchy</t>
  </si>
  <si>
    <t>Schr. PTTK Stare Wierchy – Bacówka PTTK Maciejowa</t>
  </si>
  <si>
    <t>Schr. PTTK na Maciejowej – Rabka Zdrój</t>
  </si>
  <si>
    <t>BZ.09</t>
  </si>
  <si>
    <t>23.05.2024</t>
  </si>
  <si>
    <t>24.05.2024</t>
  </si>
  <si>
    <t xml:space="preserve">Rytro - Życzanów; 1,3 km </t>
  </si>
  <si>
    <t>Życzanów - Podmakowica; 2,8 km, 331 m</t>
  </si>
  <si>
    <t>Schronisko Cyrla - Rytro; 4,2 km</t>
  </si>
  <si>
    <t xml:space="preserve">Piwniczna Zdrój - Niemcowa </t>
  </si>
  <si>
    <t>Niemcowa - Rytro</t>
  </si>
  <si>
    <t>Podmakowica - Schronisko Cyrla; 2,9 km, 268 m</t>
  </si>
  <si>
    <t>Ożenna - Żydowskie</t>
  </si>
  <si>
    <t>BW.02</t>
  </si>
  <si>
    <t>Żydowskie - Krempna</t>
  </si>
  <si>
    <t>Krempna-Kamień</t>
  </si>
  <si>
    <t>2.10.2024</t>
  </si>
  <si>
    <t>3.10.2024</t>
  </si>
  <si>
    <t xml:space="preserve">Kamień - Nad Przełęczą Hałbowską; 2.5 km </t>
  </si>
  <si>
    <t>Nad Przełęczą Hałbowską - Kotań; 1.8 km</t>
  </si>
  <si>
    <t xml:space="preserve">Kotań - Krempna; 3 km </t>
  </si>
  <si>
    <t>Bukowiec, kościół - Diabla Dziura - Bukowiec; 2,2 km, 95 m</t>
  </si>
  <si>
    <t>BZ.12</t>
  </si>
  <si>
    <t>22.10.2024</t>
  </si>
  <si>
    <t>Bacówka Jamna - Bukowiec; 5,3 km, 152 m</t>
  </si>
  <si>
    <t>Bukowiec - Bacówka Jamna, 3,4 km, 105 m</t>
  </si>
  <si>
    <t>S.20</t>
  </si>
  <si>
    <t xml:space="preserve"> Rozdroże pod Kamiennym Krzyżem – Ślęża</t>
  </si>
  <si>
    <t>Ślęża -  Rozdroże pod Kamiennym Krzyżem</t>
  </si>
  <si>
    <t>Przełęcz Tąpadła, parking – Skalna; 1,6 km, 156 m</t>
  </si>
  <si>
    <t>Skalna – Przełęcz Tąpadła, parking; 2 km</t>
  </si>
  <si>
    <t xml:space="preserve">Prz. Widoma - Kamionna  </t>
  </si>
  <si>
    <t>Kamionna - Pasierbiec; 3 km</t>
  </si>
  <si>
    <t>Jakub Bańdur</t>
  </si>
  <si>
    <t>3 P</t>
  </si>
  <si>
    <t>5 TEN</t>
  </si>
  <si>
    <t>5 TF</t>
  </si>
  <si>
    <t>5 TI</t>
  </si>
  <si>
    <t>Renata Zgłobicka</t>
  </si>
  <si>
    <t>Oliwier Dychtoń</t>
  </si>
  <si>
    <t>Szymon Koperny</t>
  </si>
  <si>
    <t>2 E</t>
  </si>
  <si>
    <t>Imprezy
własne</t>
  </si>
  <si>
    <t>Poza Klubem</t>
  </si>
  <si>
    <t>Punkty za imprezę górską w 2024</t>
  </si>
  <si>
    <t>Wyc.
kl. 1</t>
  </si>
  <si>
    <t>14.12.2024</t>
  </si>
  <si>
    <t>15.12.2024</t>
  </si>
  <si>
    <t>Połom Duży - Kamien Grzyb - Połom Duży; 1 km</t>
  </si>
  <si>
    <t>Rozdroże pod Stolną – Prz. pod Wieżycą (schr.)</t>
  </si>
  <si>
    <t>Rozdroże pod Kamiennym Krzyżem – Prz. Dębowa</t>
  </si>
  <si>
    <t>Prz. Dębowa – Rozdroże pod Stolną</t>
  </si>
  <si>
    <t>Prz. pod Wieżycą (schr.) – Wieżyca</t>
  </si>
  <si>
    <t>Wieżyca – Prz. Dębowa</t>
  </si>
  <si>
    <t>Prz.z Dębowa – Rozdroże pod Kamiennym Krzyżem</t>
  </si>
  <si>
    <t>pop-b.ks.</t>
  </si>
  <si>
    <t>br-b.ks.</t>
  </si>
  <si>
    <t>b.ks.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</si>
</sst>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&quot;.&quot;mm&quot;.&quot;yyyy"/>
  </numFmts>
  <fonts count="56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i/>
      <sz val="10"/>
      <color theme="5" tint="-0.249977111117893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theme="5" tint="-0.249977111117893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C0000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Liberation Sans"/>
      <charset val="238"/>
    </font>
    <font>
      <sz val="11"/>
      <name val="Calibri"/>
      <family val="2"/>
      <charset val="238"/>
      <scheme val="minor"/>
    </font>
    <font>
      <b/>
      <i/>
      <sz val="11"/>
      <color rgb="FFC00000"/>
      <name val="Times New Roman"/>
      <family val="1"/>
      <charset val="238"/>
    </font>
    <font>
      <i/>
      <sz val="11"/>
      <color theme="3" tint="0.3999755851924192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theme="0" tint="-0.499984740745262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theme="9" tint="-0.499984740745262"/>
      <name val="Times New Roman"/>
      <family val="1"/>
      <charset val="238"/>
    </font>
    <font>
      <b/>
      <i/>
      <sz val="11"/>
      <color rgb="FF00B050"/>
      <name val="Times New Roman"/>
      <family val="1"/>
      <charset val="238"/>
    </font>
    <font>
      <b/>
      <i/>
      <sz val="11"/>
      <color theme="9" tint="-0.499984740745262"/>
      <name val="Times New Roman"/>
      <family val="1"/>
      <charset val="238"/>
    </font>
    <font>
      <b/>
      <sz val="11"/>
      <color rgb="FF92D050"/>
      <name val="Times New Roman"/>
      <family val="1"/>
      <charset val="238"/>
    </font>
    <font>
      <b/>
      <sz val="11"/>
      <color theme="5" tint="-0.249977111117893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auto="1"/>
      </patternFill>
    </fill>
    <fill>
      <gradientFill>
        <stop position="0">
          <color rgb="FF92D050"/>
        </stop>
        <stop position="1">
          <color theme="5" tint="-0.25098422193060094"/>
        </stop>
      </gradientFill>
    </fill>
    <fill>
      <patternFill patternType="solid">
        <fgColor rgb="FFE46C0A"/>
        <bgColor rgb="FFE46C0A"/>
      </patternFill>
    </fill>
    <fill>
      <patternFill patternType="solid">
        <fgColor theme="5" tint="-0.249977111117893"/>
        <bgColor auto="1"/>
      </patternFill>
    </fill>
    <fill>
      <patternFill patternType="solid">
        <fgColor rgb="FFDDD9C3"/>
        <bgColor rgb="FFDDD9C3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auto="1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7" fillId="0" borderId="0"/>
    <xf numFmtId="0" fontId="41" fillId="0" borderId="0" applyNumberFormat="0" applyFont="0" applyFill="0" applyBorder="0" applyAlignment="0" applyProtection="0"/>
  </cellStyleXfs>
  <cellXfs count="307">
    <xf numFmtId="0" fontId="0" fillId="0" borderId="0" xfId="0"/>
    <xf numFmtId="0" fontId="10" fillId="0" borderId="2" xfId="0" applyFont="1" applyBorder="1" applyAlignment="1">
      <alignment horizontal="center" vertical="center" readingOrder="1"/>
    </xf>
    <xf numFmtId="0" fontId="11" fillId="0" borderId="2" xfId="0" applyFont="1" applyBorder="1" applyAlignment="1">
      <alignment horizontal="left" vertical="center" wrapText="1" readingOrder="1"/>
    </xf>
    <xf numFmtId="49" fontId="11" fillId="0" borderId="2" xfId="0" applyNumberFormat="1" applyFont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readingOrder="1"/>
    </xf>
    <xf numFmtId="0" fontId="11" fillId="2" borderId="5" xfId="0" applyFont="1" applyFill="1" applyBorder="1" applyAlignment="1">
      <alignment horizontal="center" vertical="center" readingOrder="1"/>
    </xf>
    <xf numFmtId="0" fontId="12" fillId="0" borderId="1" xfId="0" applyFont="1" applyBorder="1" applyAlignment="1">
      <alignment horizontal="right" vertical="center" readingOrder="1"/>
    </xf>
    <xf numFmtId="0" fontId="11" fillId="0" borderId="8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 readingOrder="1"/>
    </xf>
    <xf numFmtId="0" fontId="13" fillId="0" borderId="5" xfId="0" applyFont="1" applyBorder="1" applyAlignment="1">
      <alignment horizontal="center" vertical="center" readingOrder="1"/>
    </xf>
    <xf numFmtId="0" fontId="11" fillId="0" borderId="1" xfId="0" applyFont="1" applyBorder="1" applyAlignment="1">
      <alignment horizontal="center" vertical="center" readingOrder="1"/>
    </xf>
    <xf numFmtId="0" fontId="14" fillId="0" borderId="2" xfId="0" applyFont="1" applyBorder="1"/>
    <xf numFmtId="0" fontId="15" fillId="0" borderId="8" xfId="0" applyFont="1" applyBorder="1" applyAlignment="1">
      <alignment horizontal="center" vertical="center" readingOrder="1"/>
    </xf>
    <xf numFmtId="0" fontId="16" fillId="0" borderId="5" xfId="0" applyFont="1" applyBorder="1" applyAlignment="1">
      <alignment horizontal="center" vertical="center" readingOrder="1"/>
    </xf>
    <xf numFmtId="0" fontId="17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10" fillId="0" borderId="2" xfId="0" applyFont="1" applyBorder="1" applyAlignment="1">
      <alignment horizontal="left" vertical="center" wrapText="1" readingOrder="1"/>
    </xf>
    <xf numFmtId="49" fontId="10" fillId="0" borderId="2" xfId="0" applyNumberFormat="1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right" vertical="center" readingOrder="1"/>
    </xf>
    <xf numFmtId="0" fontId="22" fillId="0" borderId="8" xfId="0" applyFont="1" applyBorder="1" applyAlignment="1">
      <alignment horizontal="center" vertical="center" readingOrder="1"/>
    </xf>
    <xf numFmtId="0" fontId="11" fillId="2" borderId="4" xfId="0" applyFont="1" applyFill="1" applyBorder="1" applyAlignment="1">
      <alignment horizontal="center" vertical="center" readingOrder="1"/>
    </xf>
    <xf numFmtId="0" fontId="12" fillId="0" borderId="5" xfId="0" applyFont="1" applyBorder="1" applyAlignment="1">
      <alignment horizontal="center" vertical="center" readingOrder="1"/>
    </xf>
    <xf numFmtId="0" fontId="20" fillId="0" borderId="2" xfId="0" applyFont="1" applyBorder="1" applyAlignment="1">
      <alignment horizontal="left" vertical="center" wrapText="1" readingOrder="1"/>
    </xf>
    <xf numFmtId="49" fontId="20" fillId="0" borderId="2" xfId="0" applyNumberFormat="1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readingOrder="1"/>
    </xf>
    <xf numFmtId="0" fontId="15" fillId="0" borderId="3" xfId="0" applyFont="1" applyBorder="1" applyAlignment="1">
      <alignment horizontal="center" vertical="center" readingOrder="1"/>
    </xf>
    <xf numFmtId="0" fontId="19" fillId="0" borderId="14" xfId="0" applyFont="1" applyBorder="1" applyAlignment="1">
      <alignment horizontal="center" vertical="center" readingOrder="1"/>
    </xf>
    <xf numFmtId="0" fontId="19" fillId="2" borderId="14" xfId="0" applyFont="1" applyFill="1" applyBorder="1" applyAlignment="1">
      <alignment horizontal="center" vertical="center" readingOrder="1"/>
    </xf>
    <xf numFmtId="0" fontId="23" fillId="0" borderId="14" xfId="0" applyFont="1" applyBorder="1" applyAlignment="1">
      <alignment horizontal="right" vertical="center" readingOrder="1"/>
    </xf>
    <xf numFmtId="0" fontId="19" fillId="0" borderId="14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readingOrder="1"/>
    </xf>
    <xf numFmtId="0" fontId="13" fillId="0" borderId="12" xfId="0" applyFont="1" applyBorder="1" applyAlignment="1">
      <alignment horizontal="center" vertical="center" readingOrder="1"/>
    </xf>
    <xf numFmtId="0" fontId="22" fillId="0" borderId="13" xfId="0" applyFont="1" applyBorder="1" applyAlignment="1">
      <alignment horizontal="center" vertical="center" readingOrder="1"/>
    </xf>
    <xf numFmtId="0" fontId="24" fillId="0" borderId="14" xfId="0" applyFont="1" applyBorder="1" applyAlignment="1">
      <alignment horizontal="center" vertical="center" readingOrder="1"/>
    </xf>
    <xf numFmtId="0" fontId="25" fillId="0" borderId="0" xfId="0" applyFont="1"/>
    <xf numFmtId="0" fontId="10" fillId="0" borderId="5" xfId="0" applyFont="1" applyBorder="1" applyAlignment="1">
      <alignment readingOrder="1"/>
    </xf>
    <xf numFmtId="0" fontId="16" fillId="0" borderId="5" xfId="0" applyFont="1" applyBorder="1" applyAlignment="1">
      <alignment readingOrder="1"/>
    </xf>
    <xf numFmtId="0" fontId="16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readingOrder="1"/>
    </xf>
    <xf numFmtId="0" fontId="10" fillId="0" borderId="0" xfId="0" applyFont="1" applyBorder="1" applyAlignment="1">
      <alignment readingOrder="1"/>
    </xf>
    <xf numFmtId="0" fontId="16" fillId="0" borderId="0" xfId="0" applyFont="1" applyBorder="1" applyAlignment="1">
      <alignment readingOrder="1"/>
    </xf>
    <xf numFmtId="0" fontId="16" fillId="0" borderId="0" xfId="0" applyFont="1" applyBorder="1" applyAlignment="1">
      <alignment horizontal="center" vertical="center" readingOrder="1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readingOrder="1"/>
    </xf>
    <xf numFmtId="0" fontId="24" fillId="0" borderId="0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0" borderId="0" xfId="0" applyFont="1" applyBorder="1" applyAlignment="1">
      <alignment horizontal="center" vertical="center" readingOrder="1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readingOrder="1"/>
    </xf>
    <xf numFmtId="0" fontId="0" fillId="0" borderId="0" xfId="0" applyBorder="1"/>
    <xf numFmtId="0" fontId="19" fillId="0" borderId="2" xfId="0" applyFont="1" applyBorder="1" applyAlignment="1">
      <alignment horizontal="center"/>
    </xf>
    <xf numFmtId="0" fontId="28" fillId="3" borderId="2" xfId="0" applyFont="1" applyFill="1" applyBorder="1" applyAlignment="1"/>
    <xf numFmtId="0" fontId="19" fillId="4" borderId="2" xfId="0" applyFont="1" applyFill="1" applyBorder="1" applyAlignment="1"/>
    <xf numFmtId="0" fontId="28" fillId="5" borderId="2" xfId="0" applyFont="1" applyFill="1" applyBorder="1" applyAlignment="1"/>
    <xf numFmtId="0" fontId="19" fillId="5" borderId="2" xfId="0" applyFont="1" applyFill="1" applyBorder="1" applyAlignment="1"/>
    <xf numFmtId="0" fontId="19" fillId="0" borderId="2" xfId="0" applyFont="1" applyBorder="1" applyAlignment="1"/>
    <xf numFmtId="0" fontId="28" fillId="6" borderId="2" xfId="0" applyFont="1" applyFill="1" applyBorder="1" applyAlignment="1"/>
    <xf numFmtId="0" fontId="19" fillId="7" borderId="2" xfId="0" applyFont="1" applyFill="1" applyBorder="1" applyAlignment="1"/>
    <xf numFmtId="0" fontId="28" fillId="8" borderId="2" xfId="0" applyFont="1" applyFill="1" applyBorder="1" applyAlignment="1"/>
    <xf numFmtId="0" fontId="19" fillId="9" borderId="2" xfId="0" applyFont="1" applyFill="1" applyBorder="1" applyAlignment="1"/>
    <xf numFmtId="0" fontId="28" fillId="10" borderId="2" xfId="0" applyFont="1" applyFill="1" applyBorder="1" applyAlignment="1"/>
    <xf numFmtId="0" fontId="19" fillId="11" borderId="2" xfId="0" applyFont="1" applyFill="1" applyBorder="1" applyAlignment="1"/>
    <xf numFmtId="0" fontId="28" fillId="12" borderId="2" xfId="0" applyFont="1" applyFill="1" applyBorder="1" applyAlignment="1"/>
    <xf numFmtId="0" fontId="19" fillId="13" borderId="2" xfId="0" applyFont="1" applyFill="1" applyBorder="1" applyAlignment="1"/>
    <xf numFmtId="0" fontId="0" fillId="14" borderId="0" xfId="0" applyFill="1" applyBorder="1"/>
    <xf numFmtId="0" fontId="29" fillId="15" borderId="2" xfId="0" applyFont="1" applyFill="1" applyBorder="1" applyAlignment="1"/>
    <xf numFmtId="0" fontId="29" fillId="16" borderId="2" xfId="0" applyFont="1" applyFill="1" applyBorder="1" applyAlignment="1"/>
    <xf numFmtId="0" fontId="28" fillId="0" borderId="2" xfId="0" applyFont="1" applyBorder="1" applyAlignment="1"/>
    <xf numFmtId="0" fontId="20" fillId="0" borderId="2" xfId="0" applyFont="1" applyFill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center" vertical="center" readingOrder="1"/>
    </xf>
    <xf numFmtId="0" fontId="19" fillId="2" borderId="0" xfId="0" applyFont="1" applyFill="1" applyBorder="1" applyAlignment="1">
      <alignment horizontal="center" vertical="center" readingOrder="1"/>
    </xf>
    <xf numFmtId="0" fontId="23" fillId="0" borderId="0" xfId="0" applyFont="1" applyBorder="1" applyAlignment="1">
      <alignment horizontal="right" vertical="center" readingOrder="1"/>
    </xf>
    <xf numFmtId="0" fontId="19" fillId="0" borderId="0" xfId="0" applyFont="1" applyBorder="1" applyAlignment="1">
      <alignment horizontal="center" vertical="center" wrapText="1" readingOrder="1"/>
    </xf>
    <xf numFmtId="0" fontId="14" fillId="0" borderId="0" xfId="0" applyFont="1" applyBorder="1"/>
    <xf numFmtId="0" fontId="22" fillId="0" borderId="0" xfId="0" applyFont="1" applyBorder="1" applyAlignment="1">
      <alignment horizontal="center" vertical="center" readingOrder="1"/>
    </xf>
    <xf numFmtId="0" fontId="24" fillId="0" borderId="0" xfId="0" applyFont="1" applyBorder="1" applyAlignment="1">
      <alignment horizontal="center" vertical="center" readingOrder="1"/>
    </xf>
    <xf numFmtId="0" fontId="18" fillId="0" borderId="0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0" fontId="11" fillId="0" borderId="0" xfId="0" applyFont="1"/>
    <xf numFmtId="0" fontId="34" fillId="0" borderId="0" xfId="0" applyFont="1"/>
    <xf numFmtId="0" fontId="13" fillId="0" borderId="2" xfId="0" applyFont="1" applyBorder="1"/>
    <xf numFmtId="0" fontId="35" fillId="0" borderId="0" xfId="0" applyFont="1"/>
    <xf numFmtId="0" fontId="13" fillId="0" borderId="14" xfId="0" applyFont="1" applyBorder="1"/>
    <xf numFmtId="0" fontId="36" fillId="0" borderId="0" xfId="0" applyFont="1"/>
    <xf numFmtId="0" fontId="11" fillId="2" borderId="2" xfId="0" applyFont="1" applyFill="1" applyBorder="1"/>
    <xf numFmtId="0" fontId="11" fillId="18" borderId="2" xfId="0" applyFont="1" applyFill="1" applyBorder="1"/>
    <xf numFmtId="0" fontId="11" fillId="18" borderId="8" xfId="0" applyFont="1" applyFill="1" applyBorder="1" applyAlignment="1">
      <alignment horizontal="center" vertical="center" readingOrder="1"/>
    </xf>
    <xf numFmtId="0" fontId="11" fillId="18" borderId="5" xfId="0" applyFont="1" applyFill="1" applyBorder="1" applyAlignment="1">
      <alignment horizontal="center" vertical="center" readingOrder="1"/>
    </xf>
    <xf numFmtId="0" fontId="11" fillId="18" borderId="3" xfId="0" applyFont="1" applyFill="1" applyBorder="1" applyAlignment="1">
      <alignment horizontal="center" vertical="center" readingOrder="1"/>
    </xf>
    <xf numFmtId="0" fontId="11" fillId="18" borderId="4" xfId="0" applyFont="1" applyFill="1" applyBorder="1" applyAlignment="1">
      <alignment horizontal="center" vertical="center" readingOrder="1"/>
    </xf>
    <xf numFmtId="0" fontId="11" fillId="18" borderId="2" xfId="0" applyFont="1" applyFill="1" applyBorder="1" applyAlignment="1">
      <alignment horizontal="center" vertical="center" readingOrder="1"/>
    </xf>
    <xf numFmtId="0" fontId="11" fillId="18" borderId="11" xfId="0" applyFont="1" applyFill="1" applyBorder="1" applyAlignment="1">
      <alignment horizontal="center" vertical="center" readingOrder="1"/>
    </xf>
    <xf numFmtId="0" fontId="19" fillId="18" borderId="14" xfId="0" applyFont="1" applyFill="1" applyBorder="1" applyAlignment="1">
      <alignment horizontal="center" vertical="center" readingOrder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164" fontId="32" fillId="0" borderId="20" xfId="1" applyNumberFormat="1" applyFont="1" applyBorder="1" applyAlignment="1">
      <alignment horizontal="center" vertical="center" wrapText="1"/>
    </xf>
    <xf numFmtId="0" fontId="32" fillId="0" borderId="20" xfId="1" applyFont="1" applyBorder="1" applyAlignment="1">
      <alignment horizontal="left" vertical="center" wrapText="1"/>
    </xf>
    <xf numFmtId="0" fontId="32" fillId="0" borderId="20" xfId="1" applyFont="1" applyBorder="1" applyAlignment="1">
      <alignment horizontal="center" vertical="center" wrapText="1"/>
    </xf>
    <xf numFmtId="0" fontId="31" fillId="0" borderId="20" xfId="1" applyFont="1" applyBorder="1" applyAlignment="1">
      <alignment horizontal="center" vertical="center" wrapText="1"/>
    </xf>
    <xf numFmtId="164" fontId="32" fillId="0" borderId="21" xfId="1" applyNumberFormat="1" applyFont="1" applyBorder="1" applyAlignment="1">
      <alignment horizontal="center" vertical="center" wrapText="1"/>
    </xf>
    <xf numFmtId="164" fontId="32" fillId="0" borderId="10" xfId="1" applyNumberFormat="1" applyFont="1" applyBorder="1" applyAlignment="1">
      <alignment horizontal="center" vertical="center" wrapText="1"/>
    </xf>
    <xf numFmtId="164" fontId="32" fillId="0" borderId="2" xfId="1" applyNumberFormat="1" applyFont="1" applyBorder="1" applyAlignment="1">
      <alignment horizontal="center" vertical="center" wrapText="1"/>
    </xf>
    <xf numFmtId="164" fontId="32" fillId="0" borderId="2" xfId="1" applyNumberFormat="1" applyFont="1" applyBorder="1" applyAlignment="1">
      <alignment horizontal="left" vertical="center" wrapText="1"/>
    </xf>
    <xf numFmtId="0" fontId="32" fillId="0" borderId="2" xfId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32" fillId="0" borderId="23" xfId="1" applyFont="1" applyBorder="1" applyAlignment="1">
      <alignment horizontal="left" vertical="center" wrapText="1"/>
    </xf>
    <xf numFmtId="0" fontId="32" fillId="0" borderId="23" xfId="1" applyFont="1" applyBorder="1" applyAlignment="1">
      <alignment horizontal="center" vertical="center" wrapText="1"/>
    </xf>
    <xf numFmtId="0" fontId="31" fillId="0" borderId="23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left" vertical="center" wrapText="1"/>
    </xf>
    <xf numFmtId="0" fontId="31" fillId="0" borderId="2" xfId="1" applyFont="1" applyBorder="1" applyAlignment="1">
      <alignment horizontal="center" vertical="center" wrapText="1"/>
    </xf>
    <xf numFmtId="164" fontId="32" fillId="0" borderId="20" xfId="1" applyNumberFormat="1" applyFont="1" applyBorder="1" applyAlignment="1">
      <alignment horizontal="left" vertical="center" wrapText="1"/>
    </xf>
    <xf numFmtId="0" fontId="18" fillId="17" borderId="14" xfId="0" applyFont="1" applyFill="1" applyBorder="1"/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17" borderId="24" xfId="0" applyFont="1" applyFill="1" applyBorder="1"/>
    <xf numFmtId="0" fontId="30" fillId="0" borderId="2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0" fontId="38" fillId="0" borderId="20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/>
    </xf>
    <xf numFmtId="0" fontId="3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Border="1"/>
    <xf numFmtId="0" fontId="33" fillId="17" borderId="14" xfId="0" applyFont="1" applyFill="1" applyBorder="1"/>
    <xf numFmtId="0" fontId="38" fillId="0" borderId="0" xfId="0" applyFont="1" applyBorder="1"/>
    <xf numFmtId="0" fontId="38" fillId="0" borderId="2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left" vertical="center" wrapText="1"/>
    </xf>
    <xf numFmtId="0" fontId="38" fillId="0" borderId="10" xfId="2" applyFont="1" applyBorder="1" applyAlignment="1">
      <alignment horizontal="left" vertical="center" wrapText="1"/>
    </xf>
    <xf numFmtId="0" fontId="38" fillId="0" borderId="10" xfId="2" applyFont="1" applyBorder="1" applyAlignment="1">
      <alignment horizontal="center" vertical="center" wrapText="1"/>
    </xf>
    <xf numFmtId="0" fontId="38" fillId="0" borderId="20" xfId="2" applyFont="1" applyBorder="1" applyAlignment="1">
      <alignment horizontal="center" vertical="center" wrapText="1"/>
    </xf>
    <xf numFmtId="0" fontId="38" fillId="0" borderId="20" xfId="0" applyFont="1" applyBorder="1" applyAlignment="1">
      <alignment vertical="center"/>
    </xf>
    <xf numFmtId="0" fontId="38" fillId="0" borderId="2" xfId="2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39" fillId="0" borderId="2" xfId="0" applyFont="1" applyFill="1" applyBorder="1" applyAlignment="1">
      <alignment vertical="center"/>
    </xf>
    <xf numFmtId="0" fontId="38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0" borderId="20" xfId="0" applyFont="1" applyFill="1" applyBorder="1" applyAlignment="1">
      <alignment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center" vertical="center"/>
    </xf>
    <xf numFmtId="14" fontId="38" fillId="0" borderId="2" xfId="0" applyNumberFormat="1" applyFont="1" applyBorder="1" applyAlignment="1">
      <alignment horizontal="center" vertical="center"/>
    </xf>
    <xf numFmtId="0" fontId="38" fillId="0" borderId="2" xfId="0" applyFont="1" applyFill="1" applyBorder="1" applyAlignment="1">
      <alignment vertical="center"/>
    </xf>
    <xf numFmtId="14" fontId="38" fillId="0" borderId="20" xfId="0" applyNumberFormat="1" applyFont="1" applyBorder="1" applyAlignment="1">
      <alignment horizontal="center" vertical="center"/>
    </xf>
    <xf numFmtId="0" fontId="38" fillId="0" borderId="20" xfId="0" applyFont="1" applyFill="1" applyBorder="1" applyAlignment="1">
      <alignment vertical="center"/>
    </xf>
    <xf numFmtId="165" fontId="38" fillId="0" borderId="1" xfId="2" applyNumberFormat="1" applyFont="1" applyBorder="1" applyAlignment="1">
      <alignment horizontal="center" vertical="center" wrapText="1"/>
    </xf>
    <xf numFmtId="165" fontId="38" fillId="0" borderId="25" xfId="2" applyNumberFormat="1" applyFont="1" applyBorder="1" applyAlignment="1">
      <alignment horizontal="center" vertical="center" wrapText="1"/>
    </xf>
    <xf numFmtId="165" fontId="38" fillId="0" borderId="15" xfId="2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right" vertical="center" readingOrder="1"/>
    </xf>
    <xf numFmtId="0" fontId="11" fillId="18" borderId="1" xfId="0" applyFont="1" applyFill="1" applyBorder="1" applyAlignment="1">
      <alignment horizontal="center" vertical="center" readingOrder="1"/>
    </xf>
    <xf numFmtId="0" fontId="11" fillId="18" borderId="19" xfId="0" applyFont="1" applyFill="1" applyBorder="1" applyAlignment="1">
      <alignment horizontal="center" vertical="center" readingOrder="1"/>
    </xf>
    <xf numFmtId="0" fontId="11" fillId="18" borderId="26" xfId="0" applyFont="1" applyFill="1" applyBorder="1" applyAlignment="1">
      <alignment horizontal="center" vertical="center" readingOrder="1"/>
    </xf>
    <xf numFmtId="0" fontId="11" fillId="18" borderId="15" xfId="0" applyFont="1" applyFill="1" applyBorder="1" applyAlignment="1">
      <alignment horizontal="center" vertical="center" readingOrder="1"/>
    </xf>
    <xf numFmtId="0" fontId="16" fillId="18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readingOrder="1"/>
    </xf>
    <xf numFmtId="0" fontId="44" fillId="0" borderId="2" xfId="0" applyFont="1" applyBorder="1" applyAlignment="1">
      <alignment readingOrder="1"/>
    </xf>
    <xf numFmtId="0" fontId="44" fillId="0" borderId="2" xfId="0" applyFont="1" applyBorder="1" applyAlignment="1">
      <alignment horizontal="left" vertical="center" wrapText="1" readingOrder="1"/>
    </xf>
    <xf numFmtId="49" fontId="44" fillId="0" borderId="2" xfId="0" applyNumberFormat="1" applyFont="1" applyBorder="1" applyAlignment="1">
      <alignment horizontal="center" vertical="center" wrapText="1" readingOrder="1"/>
    </xf>
    <xf numFmtId="0" fontId="44" fillId="0" borderId="6" xfId="0" applyFont="1" applyBorder="1" applyAlignment="1">
      <alignment readingOrder="1"/>
    </xf>
    <xf numFmtId="0" fontId="44" fillId="0" borderId="0" xfId="0" applyFont="1" applyBorder="1" applyAlignment="1">
      <alignment horizontal="left" vertical="center" wrapText="1" readingOrder="1"/>
    </xf>
    <xf numFmtId="0" fontId="46" fillId="0" borderId="8" xfId="0" applyFont="1" applyBorder="1" applyAlignment="1">
      <alignment horizontal="center" vertical="center" readingOrder="1"/>
    </xf>
    <xf numFmtId="0" fontId="10" fillId="0" borderId="10" xfId="0" applyFont="1" applyBorder="1" applyAlignment="1">
      <alignment horizontal="center" vertical="center" readingOrder="1"/>
    </xf>
    <xf numFmtId="0" fontId="20" fillId="0" borderId="10" xfId="0" applyFont="1" applyBorder="1" applyAlignment="1">
      <alignment horizontal="left" vertical="center" wrapText="1" readingOrder="1"/>
    </xf>
    <xf numFmtId="49" fontId="11" fillId="0" borderId="10" xfId="0" applyNumberFormat="1" applyFont="1" applyBorder="1" applyAlignment="1">
      <alignment horizontal="center" vertical="center"/>
    </xf>
    <xf numFmtId="0" fontId="11" fillId="18" borderId="10" xfId="0" applyFont="1" applyFill="1" applyBorder="1"/>
    <xf numFmtId="0" fontId="11" fillId="2" borderId="10" xfId="0" applyFont="1" applyFill="1" applyBorder="1"/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/>
    <xf numFmtId="0" fontId="10" fillId="0" borderId="10" xfId="0" applyFont="1" applyBorder="1" applyAlignment="1">
      <alignment horizontal="center" vertical="center" wrapText="1" readingOrder="1"/>
    </xf>
    <xf numFmtId="0" fontId="17" fillId="0" borderId="6" xfId="0" applyFont="1" applyBorder="1" applyAlignment="1">
      <alignment horizontal="center" vertical="center" readingOrder="1"/>
    </xf>
    <xf numFmtId="0" fontId="13" fillId="0" borderId="6" xfId="0" applyFont="1" applyBorder="1" applyAlignment="1">
      <alignment horizontal="center" vertical="center" readingOrder="1"/>
    </xf>
    <xf numFmtId="0" fontId="9" fillId="18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readingOrder="1"/>
    </xf>
    <xf numFmtId="0" fontId="45" fillId="0" borderId="1" xfId="0" applyFont="1" applyBorder="1" applyAlignment="1">
      <alignment horizontal="right" vertical="center" readingOrder="1"/>
    </xf>
    <xf numFmtId="0" fontId="19" fillId="18" borderId="0" xfId="0" applyFont="1" applyFill="1" applyBorder="1" applyAlignment="1">
      <alignment horizontal="center" vertical="center" readingOrder="1"/>
    </xf>
    <xf numFmtId="0" fontId="19" fillId="2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19" fillId="0" borderId="0" xfId="0" applyFont="1" applyFill="1" applyBorder="1" applyAlignment="1">
      <alignment horizontal="center" vertical="center" readingOrder="1"/>
    </xf>
    <xf numFmtId="0" fontId="19" fillId="0" borderId="0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left" vertical="center" wrapText="1" readingOrder="1"/>
    </xf>
    <xf numFmtId="49" fontId="0" fillId="0" borderId="4" xfId="0" applyNumberForma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/>
    <xf numFmtId="49" fontId="0" fillId="0" borderId="0" xfId="0" applyNumberFormat="1"/>
    <xf numFmtId="0" fontId="0" fillId="0" borderId="20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38" fillId="0" borderId="31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/>
    </xf>
    <xf numFmtId="14" fontId="40" fillId="0" borderId="10" xfId="0" applyNumberFormat="1" applyFont="1" applyBorder="1" applyAlignment="1">
      <alignment horizontal="center" vertical="center"/>
    </xf>
    <xf numFmtId="14" fontId="40" fillId="0" borderId="20" xfId="0" applyNumberFormat="1" applyFont="1" applyBorder="1" applyAlignment="1">
      <alignment horizontal="center" vertical="center"/>
    </xf>
    <xf numFmtId="49" fontId="38" fillId="0" borderId="3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49" fillId="19" borderId="29" xfId="0" applyFont="1" applyFill="1" applyBorder="1" applyAlignment="1">
      <alignment horizontal="center" vertical="center" wrapText="1"/>
    </xf>
    <xf numFmtId="0" fontId="15" fillId="19" borderId="10" xfId="0" applyFont="1" applyFill="1" applyBorder="1"/>
    <xf numFmtId="0" fontId="15" fillId="19" borderId="2" xfId="0" applyFont="1" applyFill="1" applyBorder="1"/>
    <xf numFmtId="0" fontId="15" fillId="19" borderId="5" xfId="0" applyFont="1" applyFill="1" applyBorder="1" applyAlignment="1">
      <alignment horizontal="center" vertical="center" readingOrder="1"/>
    </xf>
    <xf numFmtId="0" fontId="50" fillId="19" borderId="5" xfId="0" applyFont="1" applyFill="1" applyBorder="1" applyAlignment="1">
      <alignment horizontal="center" vertical="center" readingOrder="1"/>
    </xf>
    <xf numFmtId="0" fontId="50" fillId="19" borderId="4" xfId="0" applyFont="1" applyFill="1" applyBorder="1" applyAlignment="1">
      <alignment horizontal="center" vertical="center" readingOrder="1"/>
    </xf>
    <xf numFmtId="0" fontId="24" fillId="0" borderId="2" xfId="0" applyFont="1" applyBorder="1" applyAlignment="1">
      <alignment horizontal="left" vertical="center" wrapText="1" readingOrder="1"/>
    </xf>
    <xf numFmtId="49" fontId="24" fillId="0" borderId="2" xfId="0" applyNumberFormat="1" applyFont="1" applyBorder="1" applyAlignment="1">
      <alignment horizontal="center" vertical="center" wrapText="1" readingOrder="1"/>
    </xf>
    <xf numFmtId="0" fontId="51" fillId="0" borderId="2" xfId="0" applyFont="1" applyBorder="1" applyAlignment="1">
      <alignment horizontal="left" vertical="center" wrapText="1" readingOrder="1"/>
    </xf>
    <xf numFmtId="49" fontId="51" fillId="0" borderId="2" xfId="0" applyNumberFormat="1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left" vertical="center" wrapText="1" readingOrder="1"/>
    </xf>
    <xf numFmtId="49" fontId="22" fillId="0" borderId="2" xfId="0" applyNumberFormat="1" applyFont="1" applyBorder="1" applyAlignment="1">
      <alignment horizontal="center" vertical="center" wrapText="1" readingOrder="1"/>
    </xf>
    <xf numFmtId="0" fontId="48" fillId="0" borderId="9" xfId="0" applyFont="1" applyBorder="1" applyAlignment="1">
      <alignment horizontal="left" vertical="center" wrapText="1" readingOrder="1"/>
    </xf>
    <xf numFmtId="49" fontId="48" fillId="0" borderId="9" xfId="0" applyNumberFormat="1" applyFont="1" applyBorder="1" applyAlignment="1">
      <alignment horizontal="center" vertical="center" wrapText="1" readingOrder="1"/>
    </xf>
    <xf numFmtId="0" fontId="20" fillId="18" borderId="8" xfId="0" applyFont="1" applyFill="1" applyBorder="1" applyAlignment="1">
      <alignment horizontal="center" vertical="center" readingOrder="1"/>
    </xf>
    <xf numFmtId="0" fontId="20" fillId="18" borderId="5" xfId="0" applyFont="1" applyFill="1" applyBorder="1" applyAlignment="1">
      <alignment horizontal="center" vertical="center" readingOrder="1"/>
    </xf>
    <xf numFmtId="0" fontId="20" fillId="19" borderId="5" xfId="0" applyFont="1" applyFill="1" applyBorder="1" applyAlignment="1">
      <alignment horizontal="center" vertical="center" readingOrder="1"/>
    </xf>
    <xf numFmtId="0" fontId="20" fillId="2" borderId="5" xfId="0" applyFont="1" applyFill="1" applyBorder="1" applyAlignment="1">
      <alignment horizontal="center" vertical="center" readingOrder="1"/>
    </xf>
    <xf numFmtId="0" fontId="28" fillId="0" borderId="2" xfId="0" applyFont="1" applyBorder="1" applyAlignment="1">
      <alignment horizontal="center" vertical="center" wrapText="1" readingOrder="1"/>
    </xf>
    <xf numFmtId="0" fontId="20" fillId="19" borderId="4" xfId="0" applyFont="1" applyFill="1" applyBorder="1" applyAlignment="1">
      <alignment horizontal="center" vertical="center" readingOrder="1"/>
    </xf>
    <xf numFmtId="0" fontId="20" fillId="2" borderId="4" xfId="0" applyFont="1" applyFill="1" applyBorder="1" applyAlignment="1">
      <alignment horizontal="center" vertical="center" readingOrder="1"/>
    </xf>
    <xf numFmtId="0" fontId="20" fillId="18" borderId="2" xfId="0" applyFont="1" applyFill="1" applyBorder="1" applyAlignment="1">
      <alignment horizontal="center" vertical="center" readingOrder="1"/>
    </xf>
    <xf numFmtId="0" fontId="20" fillId="19" borderId="2" xfId="0" applyFont="1" applyFill="1" applyBorder="1" applyAlignment="1">
      <alignment horizontal="center" vertical="center" readingOrder="1"/>
    </xf>
    <xf numFmtId="0" fontId="20" fillId="2" borderId="2" xfId="0" applyFont="1" applyFill="1" applyBorder="1" applyAlignment="1">
      <alignment horizontal="center" vertical="center" readingOrder="1"/>
    </xf>
    <xf numFmtId="0" fontId="20" fillId="2" borderId="8" xfId="0" applyFont="1" applyFill="1" applyBorder="1" applyAlignment="1">
      <alignment horizontal="center" vertical="center" readingOrder="1"/>
    </xf>
    <xf numFmtId="0" fontId="20" fillId="19" borderId="6" xfId="0" applyFont="1" applyFill="1" applyBorder="1" applyAlignment="1">
      <alignment horizontal="center" vertical="center" readingOrder="1"/>
    </xf>
    <xf numFmtId="0" fontId="20" fillId="2" borderId="6" xfId="0" applyFont="1" applyFill="1" applyBorder="1" applyAlignment="1">
      <alignment horizontal="center" vertical="center" readingOrder="1"/>
    </xf>
    <xf numFmtId="0" fontId="52" fillId="0" borderId="2" xfId="0" applyFont="1" applyBorder="1" applyAlignment="1">
      <alignment horizontal="left" vertical="center" wrapText="1" readingOrder="1"/>
    </xf>
    <xf numFmtId="49" fontId="52" fillId="0" borderId="2" xfId="0" applyNumberFormat="1" applyFont="1" applyBorder="1" applyAlignment="1">
      <alignment horizontal="center" vertical="center" wrapText="1" readingOrder="1"/>
    </xf>
    <xf numFmtId="0" fontId="53" fillId="0" borderId="2" xfId="0" applyFont="1" applyBorder="1" applyAlignment="1">
      <alignment horizontal="left" vertical="center" wrapText="1" readingOrder="1"/>
    </xf>
    <xf numFmtId="49" fontId="53" fillId="0" borderId="2" xfId="0" applyNumberFormat="1" applyFont="1" applyBorder="1" applyAlignment="1">
      <alignment horizontal="center" vertical="center" wrapText="1" readingOrder="1"/>
    </xf>
    <xf numFmtId="0" fontId="23" fillId="20" borderId="2" xfId="0" applyFont="1" applyFill="1" applyBorder="1" applyAlignment="1"/>
    <xf numFmtId="0" fontId="23" fillId="21" borderId="2" xfId="0" applyFont="1" applyFill="1" applyBorder="1" applyAlignment="1"/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8" fillId="0" borderId="2" xfId="0" applyFont="1" applyFill="1" applyBorder="1" applyAlignment="1"/>
    <xf numFmtId="0" fontId="19" fillId="0" borderId="2" xfId="0" applyFont="1" applyFill="1" applyBorder="1" applyAlignment="1"/>
    <xf numFmtId="0" fontId="45" fillId="0" borderId="10" xfId="0" applyFont="1" applyBorder="1"/>
    <xf numFmtId="0" fontId="45" fillId="0" borderId="2" xfId="0" applyFont="1" applyBorder="1"/>
    <xf numFmtId="0" fontId="45" fillId="0" borderId="4" xfId="0" applyFont="1" applyBorder="1" applyAlignment="1">
      <alignment horizontal="right" vertical="center" readingOrder="1"/>
    </xf>
    <xf numFmtId="0" fontId="19" fillId="0" borderId="10" xfId="0" applyFont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3" fillId="18" borderId="14" xfId="0" applyFont="1" applyFill="1" applyBorder="1" applyAlignment="1">
      <alignment horizontal="center" vertical="center" readingOrder="1"/>
    </xf>
    <xf numFmtId="0" fontId="51" fillId="0" borderId="2" xfId="0" applyFont="1" applyBorder="1" applyAlignment="1">
      <alignment horizontal="center" vertical="center"/>
    </xf>
    <xf numFmtId="0" fontId="50" fillId="19" borderId="2" xfId="0" applyFont="1" applyFill="1" applyBorder="1" applyAlignment="1">
      <alignment horizontal="center" vertical="center" readingOrder="1"/>
    </xf>
    <xf numFmtId="0" fontId="50" fillId="19" borderId="6" xfId="0" applyFont="1" applyFill="1" applyBorder="1" applyAlignment="1">
      <alignment horizontal="center" vertical="center" readingOrder="1"/>
    </xf>
    <xf numFmtId="0" fontId="19" fillId="0" borderId="12" xfId="0" applyFont="1" applyBorder="1" applyAlignment="1">
      <alignment horizontal="center" vertical="center" readingOrder="1"/>
    </xf>
    <xf numFmtId="0" fontId="19" fillId="0" borderId="13" xfId="0" applyFont="1" applyBorder="1" applyAlignment="1">
      <alignment horizontal="center" vertical="center" readingOrder="1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readingOrder="1"/>
    </xf>
    <xf numFmtId="0" fontId="7" fillId="0" borderId="5" xfId="0" applyFont="1" applyBorder="1" applyAlignment="1">
      <alignment horizontal="center" readingOrder="1"/>
    </xf>
    <xf numFmtId="0" fontId="7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3">
    <cellStyle name="Default" xfId="2"/>
    <cellStyle name="Normalny" xfId="0" builtinId="0"/>
    <cellStyle name="Normalny 3" xfId="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92D050"/>
      </font>
    </dxf>
    <dxf>
      <font>
        <b/>
        <i val="0"/>
        <color theme="5" tint="-0.24994659260841701"/>
      </font>
    </dxf>
    <dxf>
      <font>
        <b/>
        <i val="0"/>
        <color theme="0" tint="-0.499984740745262"/>
      </font>
    </dxf>
    <dxf>
      <font>
        <b/>
        <i val="0"/>
        <color rgb="FFFFC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gradientFill>
          <stop position="0">
            <color theme="6" tint="-0.25098422193060094"/>
          </stop>
          <stop position="1">
            <color theme="5" tint="-0.25098422193060094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FF99"/>
      <color rgb="FFFFFF66"/>
      <color rgb="FFFCF3D2"/>
      <color rgb="FFCCFFFF"/>
      <color rgb="FFCCFF66"/>
      <color rgb="FF99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tabSelected="1" zoomScaleNormal="100" workbookViewId="0">
      <selection activeCell="W38" sqref="W38"/>
    </sheetView>
  </sheetViews>
  <sheetFormatPr defaultRowHeight="14.25"/>
  <cols>
    <col min="1" max="1" width="4.25" customWidth="1"/>
    <col min="2" max="2" width="25.125" customWidth="1"/>
    <col min="3" max="3" width="8.625" customWidth="1"/>
    <col min="4" max="4" width="7.875" customWidth="1"/>
    <col min="5" max="6" width="7.375" customWidth="1"/>
    <col min="7" max="9" width="6.375" customWidth="1"/>
    <col min="10" max="10" width="6.625" customWidth="1"/>
    <col min="11" max="11" width="6.25" customWidth="1"/>
    <col min="12" max="12" width="6.125" customWidth="1"/>
    <col min="13" max="13" width="4.625" customWidth="1"/>
    <col min="14" max="14" width="7.875" customWidth="1"/>
    <col min="15" max="15" width="8" customWidth="1"/>
    <col min="16" max="16" width="6" customWidth="1"/>
    <col min="17" max="17" width="6.375" customWidth="1"/>
    <col min="18" max="19" width="2.625" customWidth="1"/>
    <col min="20" max="20" width="2.75" customWidth="1"/>
    <col min="21" max="21" width="2.25" customWidth="1"/>
    <col min="22" max="22" width="11.125" customWidth="1"/>
    <col min="23" max="23" width="8" customWidth="1"/>
  </cols>
  <sheetData>
    <row r="1" spans="1:22" ht="20.25" customHeight="1">
      <c r="A1" s="277" t="s">
        <v>128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9"/>
      <c r="R1" s="280" t="s">
        <v>0</v>
      </c>
      <c r="S1" s="283" t="s">
        <v>1</v>
      </c>
      <c r="T1" s="286" t="s">
        <v>2</v>
      </c>
      <c r="U1" s="289" t="s">
        <v>3</v>
      </c>
      <c r="V1" s="83"/>
    </row>
    <row r="2" spans="1:22" ht="15" customHeight="1">
      <c r="A2" s="292" t="s">
        <v>4</v>
      </c>
      <c r="B2" s="292" t="s">
        <v>5</v>
      </c>
      <c r="C2" s="292" t="s">
        <v>6</v>
      </c>
      <c r="D2" s="294" t="s">
        <v>191</v>
      </c>
      <c r="E2" s="295"/>
      <c r="F2" s="295"/>
      <c r="G2" s="295"/>
      <c r="H2" s="295"/>
      <c r="I2" s="295"/>
      <c r="J2" s="295"/>
      <c r="K2" s="296" t="s">
        <v>129</v>
      </c>
      <c r="L2" s="298" t="s">
        <v>7</v>
      </c>
      <c r="M2" s="300" t="s">
        <v>8</v>
      </c>
      <c r="N2" s="301" t="s">
        <v>9</v>
      </c>
      <c r="O2" s="302"/>
      <c r="P2" s="303" t="s">
        <v>10</v>
      </c>
      <c r="Q2" s="305" t="s">
        <v>11</v>
      </c>
      <c r="R2" s="281"/>
      <c r="S2" s="284"/>
      <c r="T2" s="287"/>
      <c r="U2" s="290"/>
      <c r="V2" s="83"/>
    </row>
    <row r="3" spans="1:22" ht="36" customHeight="1" thickBot="1">
      <c r="A3" s="293"/>
      <c r="B3" s="293"/>
      <c r="C3" s="293"/>
      <c r="D3" s="196" t="s">
        <v>13</v>
      </c>
      <c r="E3" s="196" t="s">
        <v>131</v>
      </c>
      <c r="F3" s="224" t="s">
        <v>189</v>
      </c>
      <c r="G3" s="197" t="s">
        <v>14</v>
      </c>
      <c r="H3" s="197" t="s">
        <v>192</v>
      </c>
      <c r="I3" s="197" t="s">
        <v>132</v>
      </c>
      <c r="J3" s="198" t="s">
        <v>12</v>
      </c>
      <c r="K3" s="297"/>
      <c r="L3" s="299"/>
      <c r="M3" s="297"/>
      <c r="N3" s="199" t="s">
        <v>15</v>
      </c>
      <c r="O3" s="200" t="s">
        <v>16</v>
      </c>
      <c r="P3" s="304"/>
      <c r="Q3" s="306"/>
      <c r="R3" s="282"/>
      <c r="S3" s="285"/>
      <c r="T3" s="288"/>
      <c r="U3" s="291"/>
      <c r="V3" s="83"/>
    </row>
    <row r="4" spans="1:22" ht="15">
      <c r="A4" s="186">
        <v>1</v>
      </c>
      <c r="B4" s="187" t="s">
        <v>110</v>
      </c>
      <c r="C4" s="188" t="s">
        <v>118</v>
      </c>
      <c r="D4" s="189"/>
      <c r="E4" s="189"/>
      <c r="F4" s="225"/>
      <c r="G4" s="190"/>
      <c r="H4" s="191">
        <v>14</v>
      </c>
      <c r="I4" s="191">
        <v>21</v>
      </c>
      <c r="J4" s="191">
        <v>10</v>
      </c>
      <c r="K4" s="266">
        <v>0</v>
      </c>
      <c r="L4" s="193">
        <f t="shared" ref="L4:L48" si="0">SUM(D4:K4)</f>
        <v>45</v>
      </c>
      <c r="M4" s="257" t="s">
        <v>26</v>
      </c>
      <c r="N4" s="192"/>
      <c r="O4" s="9" t="str">
        <f t="shared" ref="O4:O46" si="1">IF(AND(L4&gt;=60,L4&lt;180,N4="",M4="brak"),"pop -b.ks.",IF(AND(L4&gt;=60,L4&lt;180,N4="",M4="x"),"pop",IF(AND(L4&gt;=180,N4=""),"pop+br",IF(AND(L4&gt;=120,N4="pop",M4="brak"),"br -b.ks.",IF(AND(L4&gt;=120,N4="pop"),"br",IF(AND(L4&gt;=360,N4="br"),"sr",IF(AND(L4&gt;=720,N4="sr"),"zł",IF(AND(M4&gt;=120,N4="zł"),"za wytrw.",""))))))))</f>
        <v/>
      </c>
      <c r="P4" s="10">
        <f t="shared" ref="P4:P48" si="2">IF(O4="",L4,IF(AND(L4&gt;180,O4="pop+br"),L4-180,IF(AND(L4&gt;120,O4="br"),L4-120,IF(AND(L4&gt;60,O4="pop"),L4-60,IF(AND(L4&gt;360,O4="sr"),L4-360,"")))))</f>
        <v>45</v>
      </c>
      <c r="Q4" s="85">
        <f t="shared" ref="Q4:Q11" si="3">IF(AND( O4="pop",P4&gt;60),60,P4)</f>
        <v>45</v>
      </c>
      <c r="R4" s="192"/>
      <c r="S4" s="179">
        <f t="shared" ref="S4:S48" si="4">COUNT(D4:E4)</f>
        <v>0</v>
      </c>
      <c r="T4" s="194">
        <f t="shared" ref="T4:T48" si="5">COUNT(G4:J4)</f>
        <v>3</v>
      </c>
      <c r="U4" s="195">
        <f>SUM(R4:T4)</f>
        <v>3</v>
      </c>
      <c r="V4" s="83"/>
    </row>
    <row r="5" spans="1:22" ht="15">
      <c r="A5" s="1">
        <v>2</v>
      </c>
      <c r="B5" s="22" t="s">
        <v>111</v>
      </c>
      <c r="C5" s="81" t="s">
        <v>18</v>
      </c>
      <c r="D5" s="90"/>
      <c r="E5" s="90"/>
      <c r="F5" s="226"/>
      <c r="G5" s="89"/>
      <c r="H5" s="172">
        <v>14</v>
      </c>
      <c r="I5" s="172"/>
      <c r="J5" s="172"/>
      <c r="K5" s="267">
        <v>0</v>
      </c>
      <c r="L5" s="193">
        <f t="shared" si="0"/>
        <v>14</v>
      </c>
      <c r="M5" s="258"/>
      <c r="N5" s="82"/>
      <c r="O5" s="9" t="str">
        <f t="shared" si="1"/>
        <v/>
      </c>
      <c r="P5" s="10">
        <f t="shared" si="2"/>
        <v>14</v>
      </c>
      <c r="Q5" s="85">
        <f t="shared" si="3"/>
        <v>14</v>
      </c>
      <c r="R5" s="82"/>
      <c r="S5" s="179">
        <f t="shared" si="4"/>
        <v>0</v>
      </c>
      <c r="T5" s="194">
        <f t="shared" si="5"/>
        <v>1</v>
      </c>
      <c r="U5" s="195">
        <f t="shared" ref="U5:U48" si="6">SUM(R5:T5)</f>
        <v>1</v>
      </c>
      <c r="V5" s="83"/>
    </row>
    <row r="6" spans="1:22" ht="15">
      <c r="A6" s="186">
        <v>3</v>
      </c>
      <c r="B6" s="22" t="s">
        <v>112</v>
      </c>
      <c r="C6" s="81" t="s">
        <v>18</v>
      </c>
      <c r="D6" s="90"/>
      <c r="E6" s="90"/>
      <c r="F6" s="226"/>
      <c r="G6" s="89"/>
      <c r="H6" s="172">
        <v>14</v>
      </c>
      <c r="I6" s="172"/>
      <c r="J6" s="172">
        <v>10</v>
      </c>
      <c r="K6" s="267">
        <v>0</v>
      </c>
      <c r="L6" s="193">
        <f t="shared" si="0"/>
        <v>24</v>
      </c>
      <c r="M6" s="258"/>
      <c r="N6" s="82"/>
      <c r="O6" s="9" t="str">
        <f t="shared" si="1"/>
        <v/>
      </c>
      <c r="P6" s="10">
        <f t="shared" si="2"/>
        <v>24</v>
      </c>
      <c r="Q6" s="85">
        <f t="shared" si="3"/>
        <v>24</v>
      </c>
      <c r="R6" s="82"/>
      <c r="S6" s="179">
        <f t="shared" si="4"/>
        <v>0</v>
      </c>
      <c r="T6" s="194">
        <f t="shared" si="5"/>
        <v>2</v>
      </c>
      <c r="U6" s="195">
        <f t="shared" si="6"/>
        <v>2</v>
      </c>
      <c r="V6" s="83"/>
    </row>
    <row r="7" spans="1:22" ht="15">
      <c r="A7" s="1">
        <v>4</v>
      </c>
      <c r="B7" s="22" t="s">
        <v>113</v>
      </c>
      <c r="C7" s="81" t="s">
        <v>18</v>
      </c>
      <c r="D7" s="90"/>
      <c r="E7" s="90"/>
      <c r="F7" s="226"/>
      <c r="G7" s="89"/>
      <c r="H7" s="172">
        <v>14</v>
      </c>
      <c r="I7" s="172"/>
      <c r="J7" s="172"/>
      <c r="K7" s="267">
        <v>0</v>
      </c>
      <c r="L7" s="193">
        <f t="shared" si="0"/>
        <v>14</v>
      </c>
      <c r="M7" s="258"/>
      <c r="N7" s="82"/>
      <c r="O7" s="9" t="str">
        <f t="shared" si="1"/>
        <v/>
      </c>
      <c r="P7" s="10">
        <f t="shared" si="2"/>
        <v>14</v>
      </c>
      <c r="Q7" s="85">
        <f t="shared" si="3"/>
        <v>14</v>
      </c>
      <c r="R7" s="82"/>
      <c r="S7" s="179">
        <f t="shared" si="4"/>
        <v>0</v>
      </c>
      <c r="T7" s="194">
        <f t="shared" si="5"/>
        <v>1</v>
      </c>
      <c r="U7" s="195">
        <f t="shared" si="6"/>
        <v>1</v>
      </c>
      <c r="V7" s="83"/>
    </row>
    <row r="8" spans="1:22" ht="15">
      <c r="A8" s="186">
        <v>5</v>
      </c>
      <c r="B8" s="22" t="s">
        <v>114</v>
      </c>
      <c r="C8" s="81" t="s">
        <v>119</v>
      </c>
      <c r="D8" s="90"/>
      <c r="E8" s="90"/>
      <c r="F8" s="226"/>
      <c r="G8" s="89"/>
      <c r="H8" s="172">
        <v>14</v>
      </c>
      <c r="I8" s="172"/>
      <c r="J8" s="172">
        <v>10</v>
      </c>
      <c r="K8" s="267">
        <v>0</v>
      </c>
      <c r="L8" s="193">
        <f t="shared" si="0"/>
        <v>24</v>
      </c>
      <c r="M8" s="258"/>
      <c r="N8" s="82"/>
      <c r="O8" s="9" t="str">
        <f t="shared" si="1"/>
        <v/>
      </c>
      <c r="P8" s="10">
        <f t="shared" si="2"/>
        <v>24</v>
      </c>
      <c r="Q8" s="85">
        <f t="shared" si="3"/>
        <v>24</v>
      </c>
      <c r="R8" s="82"/>
      <c r="S8" s="179">
        <f t="shared" si="4"/>
        <v>0</v>
      </c>
      <c r="T8" s="194">
        <f t="shared" si="5"/>
        <v>2</v>
      </c>
      <c r="U8" s="195">
        <f t="shared" si="6"/>
        <v>2</v>
      </c>
      <c r="V8" s="83"/>
    </row>
    <row r="9" spans="1:22" ht="15">
      <c r="A9" s="1">
        <v>6</v>
      </c>
      <c r="B9" s="22" t="s">
        <v>115</v>
      </c>
      <c r="C9" s="81" t="s">
        <v>119</v>
      </c>
      <c r="D9" s="90"/>
      <c r="E9" s="90"/>
      <c r="F9" s="226"/>
      <c r="G9" s="89"/>
      <c r="H9" s="172">
        <v>14</v>
      </c>
      <c r="I9" s="172"/>
      <c r="J9" s="172">
        <v>10</v>
      </c>
      <c r="K9" s="267">
        <v>0</v>
      </c>
      <c r="L9" s="193">
        <f t="shared" si="0"/>
        <v>24</v>
      </c>
      <c r="M9" s="258" t="s">
        <v>26</v>
      </c>
      <c r="N9" s="82"/>
      <c r="O9" s="9" t="str">
        <f t="shared" si="1"/>
        <v/>
      </c>
      <c r="P9" s="10">
        <f t="shared" si="2"/>
        <v>24</v>
      </c>
      <c r="Q9" s="85">
        <f>IF(AND( O10="pop",P10&gt;60),60,P10)</f>
        <v>24</v>
      </c>
      <c r="R9" s="82"/>
      <c r="S9" s="179">
        <f t="shared" si="4"/>
        <v>0</v>
      </c>
      <c r="T9" s="194">
        <f t="shared" si="5"/>
        <v>2</v>
      </c>
      <c r="U9" s="195">
        <f t="shared" si="6"/>
        <v>2</v>
      </c>
      <c r="V9" s="83"/>
    </row>
    <row r="10" spans="1:22" ht="15">
      <c r="A10" s="186">
        <v>7</v>
      </c>
      <c r="B10" s="71" t="s">
        <v>116</v>
      </c>
      <c r="C10" s="81" t="s">
        <v>119</v>
      </c>
      <c r="D10" s="90"/>
      <c r="E10" s="90"/>
      <c r="F10" s="226"/>
      <c r="G10" s="89"/>
      <c r="H10" s="172">
        <v>14</v>
      </c>
      <c r="I10" s="172"/>
      <c r="J10" s="172">
        <v>10</v>
      </c>
      <c r="K10" s="267">
        <v>0</v>
      </c>
      <c r="L10" s="193">
        <f t="shared" si="0"/>
        <v>24</v>
      </c>
      <c r="M10" s="258"/>
      <c r="N10" s="82"/>
      <c r="O10" s="9" t="str">
        <f t="shared" si="1"/>
        <v/>
      </c>
      <c r="P10" s="10">
        <f t="shared" si="2"/>
        <v>24</v>
      </c>
      <c r="Q10" s="85">
        <f t="shared" si="3"/>
        <v>24</v>
      </c>
      <c r="R10" s="82"/>
      <c r="S10" s="179">
        <f t="shared" si="4"/>
        <v>0</v>
      </c>
      <c r="T10" s="194">
        <f t="shared" si="5"/>
        <v>2</v>
      </c>
      <c r="U10" s="195">
        <f t="shared" si="6"/>
        <v>2</v>
      </c>
      <c r="V10" s="83"/>
    </row>
    <row r="11" spans="1:22" ht="15">
      <c r="A11" s="1">
        <v>8</v>
      </c>
      <c r="B11" s="71" t="s">
        <v>117</v>
      </c>
      <c r="C11" s="81" t="s">
        <v>25</v>
      </c>
      <c r="D11" s="90"/>
      <c r="E11" s="90"/>
      <c r="F11" s="226"/>
      <c r="G11" s="89"/>
      <c r="H11" s="172"/>
      <c r="I11" s="172"/>
      <c r="J11" s="172">
        <v>10</v>
      </c>
      <c r="K11" s="267">
        <v>0</v>
      </c>
      <c r="L11" s="193">
        <f t="shared" si="0"/>
        <v>10</v>
      </c>
      <c r="M11" s="258"/>
      <c r="N11" s="82"/>
      <c r="O11" s="9" t="str">
        <f t="shared" si="1"/>
        <v/>
      </c>
      <c r="P11" s="10">
        <f t="shared" si="2"/>
        <v>10</v>
      </c>
      <c r="Q11" s="85">
        <f t="shared" si="3"/>
        <v>10</v>
      </c>
      <c r="R11" s="82"/>
      <c r="S11" s="179">
        <f t="shared" si="4"/>
        <v>0</v>
      </c>
      <c r="T11" s="194">
        <f t="shared" si="5"/>
        <v>1</v>
      </c>
      <c r="U11" s="195">
        <f t="shared" si="6"/>
        <v>1</v>
      </c>
      <c r="V11" s="83"/>
    </row>
    <row r="12" spans="1:22" ht="15">
      <c r="A12" s="186">
        <v>9</v>
      </c>
      <c r="B12" s="230" t="s">
        <v>23</v>
      </c>
      <c r="C12" s="231" t="s">
        <v>64</v>
      </c>
      <c r="D12" s="91"/>
      <c r="E12" s="92">
        <v>35</v>
      </c>
      <c r="F12" s="227"/>
      <c r="G12" s="5">
        <v>26</v>
      </c>
      <c r="H12" s="168"/>
      <c r="I12" s="168"/>
      <c r="J12" s="168">
        <v>10</v>
      </c>
      <c r="K12" s="203">
        <v>18</v>
      </c>
      <c r="L12" s="269">
        <f t="shared" si="0"/>
        <v>89</v>
      </c>
      <c r="M12" s="259" t="s">
        <v>26</v>
      </c>
      <c r="N12" s="8"/>
      <c r="O12" s="9" t="str">
        <f t="shared" ref="O12:O48" si="7">IF(AND(L12&gt;=60,L12&lt;180,N12="",M12="brak"),"pop -b.ks.",IF(AND(L12&gt;=60,L12&lt;180,N12="",M12="x"),"pop",IF(AND(L12&gt;=180,N12=""),"pop+br",IF(AND(L12&gt;=120,N12="pop",M12="brak"),"br -b.ks.",IF(AND(L12&gt;=120,N12="pop"),"br",IF(AND(L12&gt;=360,N12="br"),"sr",IF(AND(L12&gt;=720,N12="sr"),"zł",IF(AND(M12&gt;=120,N12="zł"),"za wytrw.",""))))))))</f>
        <v>pop</v>
      </c>
      <c r="P12" s="10">
        <f t="shared" si="2"/>
        <v>29</v>
      </c>
      <c r="Q12" s="85">
        <f t="shared" ref="Q12:Q34" si="8">IF(AND( O12="pop",P12&gt;60),60,P12)</f>
        <v>29</v>
      </c>
      <c r="R12" s="12">
        <v>1</v>
      </c>
      <c r="S12" s="179">
        <f t="shared" si="4"/>
        <v>1</v>
      </c>
      <c r="T12" s="194">
        <f t="shared" si="5"/>
        <v>2</v>
      </c>
      <c r="U12" s="195">
        <f t="shared" si="6"/>
        <v>4</v>
      </c>
      <c r="V12" s="83"/>
    </row>
    <row r="13" spans="1:22" ht="15">
      <c r="A13" s="1">
        <v>10</v>
      </c>
      <c r="B13" s="230" t="s">
        <v>30</v>
      </c>
      <c r="C13" s="231" t="s">
        <v>127</v>
      </c>
      <c r="D13" s="91"/>
      <c r="E13" s="92">
        <v>35</v>
      </c>
      <c r="F13" s="227"/>
      <c r="G13" s="5"/>
      <c r="H13" s="168"/>
      <c r="I13" s="168">
        <v>21</v>
      </c>
      <c r="J13" s="168"/>
      <c r="K13" s="203">
        <v>47</v>
      </c>
      <c r="L13" s="269">
        <f t="shared" si="0"/>
        <v>103</v>
      </c>
      <c r="M13" s="259" t="s">
        <v>26</v>
      </c>
      <c r="N13" s="8"/>
      <c r="O13" s="9" t="str">
        <f t="shared" si="1"/>
        <v>pop</v>
      </c>
      <c r="P13" s="10">
        <f t="shared" si="2"/>
        <v>43</v>
      </c>
      <c r="Q13" s="85">
        <f t="shared" si="8"/>
        <v>43</v>
      </c>
      <c r="R13" s="12"/>
      <c r="S13" s="179">
        <f t="shared" si="4"/>
        <v>1</v>
      </c>
      <c r="T13" s="194">
        <f t="shared" si="5"/>
        <v>1</v>
      </c>
      <c r="U13" s="195">
        <f t="shared" si="6"/>
        <v>2</v>
      </c>
      <c r="V13" s="83"/>
    </row>
    <row r="14" spans="1:22" ht="15">
      <c r="A14" s="186">
        <v>11</v>
      </c>
      <c r="B14" s="232" t="s">
        <v>31</v>
      </c>
      <c r="C14" s="233" t="s">
        <v>127</v>
      </c>
      <c r="D14" s="91"/>
      <c r="E14" s="92">
        <v>35</v>
      </c>
      <c r="F14" s="227"/>
      <c r="G14" s="5">
        <v>26</v>
      </c>
      <c r="H14" s="168"/>
      <c r="I14" s="168"/>
      <c r="J14" s="168">
        <v>10</v>
      </c>
      <c r="K14" s="203">
        <v>60</v>
      </c>
      <c r="L14" s="269">
        <f t="shared" si="0"/>
        <v>131</v>
      </c>
      <c r="M14" s="260" t="s">
        <v>26</v>
      </c>
      <c r="N14" s="8" t="s">
        <v>78</v>
      </c>
      <c r="O14" s="9" t="str">
        <f t="shared" si="1"/>
        <v>br</v>
      </c>
      <c r="P14" s="10">
        <f t="shared" si="2"/>
        <v>11</v>
      </c>
      <c r="Q14" s="85">
        <f t="shared" si="8"/>
        <v>11</v>
      </c>
      <c r="R14" s="12">
        <v>1</v>
      </c>
      <c r="S14" s="179">
        <f t="shared" si="4"/>
        <v>1</v>
      </c>
      <c r="T14" s="194">
        <f t="shared" si="5"/>
        <v>2</v>
      </c>
      <c r="U14" s="195">
        <f t="shared" si="6"/>
        <v>4</v>
      </c>
      <c r="V14" s="83"/>
    </row>
    <row r="15" spans="1:22" ht="15">
      <c r="A15" s="1">
        <v>12</v>
      </c>
      <c r="B15" s="230" t="s">
        <v>33</v>
      </c>
      <c r="C15" s="231" t="s">
        <v>127</v>
      </c>
      <c r="D15" s="91"/>
      <c r="E15" s="92">
        <v>35</v>
      </c>
      <c r="F15" s="227"/>
      <c r="G15" s="5"/>
      <c r="H15" s="168"/>
      <c r="I15" s="168">
        <v>21</v>
      </c>
      <c r="J15" s="168"/>
      <c r="K15" s="203">
        <v>29</v>
      </c>
      <c r="L15" s="269">
        <f t="shared" si="0"/>
        <v>85</v>
      </c>
      <c r="M15" s="259" t="s">
        <v>26</v>
      </c>
      <c r="N15" s="8"/>
      <c r="O15" s="9" t="str">
        <f t="shared" si="1"/>
        <v>pop</v>
      </c>
      <c r="P15" s="10">
        <f t="shared" si="2"/>
        <v>25</v>
      </c>
      <c r="Q15" s="85">
        <f t="shared" si="8"/>
        <v>25</v>
      </c>
      <c r="R15" s="12"/>
      <c r="S15" s="179">
        <f t="shared" si="4"/>
        <v>1</v>
      </c>
      <c r="T15" s="194">
        <f t="shared" si="5"/>
        <v>1</v>
      </c>
      <c r="U15" s="195">
        <f t="shared" si="6"/>
        <v>2</v>
      </c>
      <c r="V15" s="83"/>
    </row>
    <row r="16" spans="1:22" ht="15">
      <c r="A16" s="186">
        <v>13</v>
      </c>
      <c r="B16" s="16" t="s">
        <v>34</v>
      </c>
      <c r="C16" s="17" t="s">
        <v>127</v>
      </c>
      <c r="D16" s="91"/>
      <c r="E16" s="92">
        <v>35</v>
      </c>
      <c r="F16" s="227"/>
      <c r="G16" s="5"/>
      <c r="H16" s="168"/>
      <c r="I16" s="168"/>
      <c r="J16" s="168"/>
      <c r="K16" s="203">
        <v>9</v>
      </c>
      <c r="L16" s="193">
        <f t="shared" si="0"/>
        <v>44</v>
      </c>
      <c r="M16" s="258"/>
      <c r="N16" s="8" t="s">
        <v>78</v>
      </c>
      <c r="O16" s="9" t="str">
        <f t="shared" si="1"/>
        <v/>
      </c>
      <c r="P16" s="10">
        <f t="shared" si="2"/>
        <v>44</v>
      </c>
      <c r="Q16" s="85">
        <f t="shared" si="8"/>
        <v>44</v>
      </c>
      <c r="R16" s="12"/>
      <c r="S16" s="179">
        <f t="shared" si="4"/>
        <v>1</v>
      </c>
      <c r="T16" s="194">
        <f t="shared" si="5"/>
        <v>0</v>
      </c>
      <c r="U16" s="195">
        <f t="shared" si="6"/>
        <v>1</v>
      </c>
      <c r="V16" s="83"/>
    </row>
    <row r="17" spans="1:22" ht="15">
      <c r="A17" s="1">
        <v>14</v>
      </c>
      <c r="B17" s="16" t="s">
        <v>35</v>
      </c>
      <c r="C17" s="17" t="s">
        <v>122</v>
      </c>
      <c r="D17" s="91"/>
      <c r="E17" s="92">
        <v>35</v>
      </c>
      <c r="F17" s="227"/>
      <c r="G17" s="5"/>
      <c r="H17" s="168"/>
      <c r="I17" s="168">
        <v>21</v>
      </c>
      <c r="J17" s="168"/>
      <c r="K17" s="203">
        <v>25</v>
      </c>
      <c r="L17" s="193">
        <f t="shared" si="0"/>
        <v>81</v>
      </c>
      <c r="M17" s="258"/>
      <c r="N17" s="8" t="s">
        <v>78</v>
      </c>
      <c r="O17" s="9" t="str">
        <f t="shared" si="1"/>
        <v/>
      </c>
      <c r="P17" s="10">
        <f t="shared" si="2"/>
        <v>81</v>
      </c>
      <c r="Q17" s="85">
        <f t="shared" si="8"/>
        <v>81</v>
      </c>
      <c r="R17" s="12">
        <v>1</v>
      </c>
      <c r="S17" s="179">
        <f t="shared" si="4"/>
        <v>1</v>
      </c>
      <c r="T17" s="194">
        <f t="shared" si="5"/>
        <v>1</v>
      </c>
      <c r="U17" s="195">
        <f t="shared" si="6"/>
        <v>3</v>
      </c>
      <c r="V17" s="83"/>
    </row>
    <row r="18" spans="1:22" ht="15">
      <c r="A18" s="186">
        <v>15</v>
      </c>
      <c r="B18" s="16" t="s">
        <v>36</v>
      </c>
      <c r="C18" s="17" t="s">
        <v>122</v>
      </c>
      <c r="D18" s="91"/>
      <c r="E18" s="92">
        <v>35</v>
      </c>
      <c r="F18" s="227"/>
      <c r="G18" s="5"/>
      <c r="H18" s="168"/>
      <c r="I18" s="168"/>
      <c r="J18" s="168">
        <v>10</v>
      </c>
      <c r="K18" s="203">
        <v>7</v>
      </c>
      <c r="L18" s="193">
        <f t="shared" si="0"/>
        <v>52</v>
      </c>
      <c r="M18" s="258"/>
      <c r="N18" s="8" t="s">
        <v>78</v>
      </c>
      <c r="O18" s="9" t="str">
        <f t="shared" si="1"/>
        <v/>
      </c>
      <c r="P18" s="10">
        <f t="shared" si="2"/>
        <v>52</v>
      </c>
      <c r="Q18" s="85">
        <f t="shared" si="8"/>
        <v>52</v>
      </c>
      <c r="R18" s="12">
        <v>1</v>
      </c>
      <c r="S18" s="179">
        <f t="shared" si="4"/>
        <v>1</v>
      </c>
      <c r="T18" s="194">
        <f t="shared" si="5"/>
        <v>1</v>
      </c>
      <c r="U18" s="195">
        <f t="shared" si="6"/>
        <v>3</v>
      </c>
      <c r="V18" s="83"/>
    </row>
    <row r="19" spans="1:22" ht="15">
      <c r="A19" s="1">
        <v>16</v>
      </c>
      <c r="B19" s="16" t="s">
        <v>39</v>
      </c>
      <c r="C19" s="17" t="s">
        <v>123</v>
      </c>
      <c r="D19" s="91"/>
      <c r="E19" s="92">
        <v>35</v>
      </c>
      <c r="F19" s="227"/>
      <c r="G19" s="5"/>
      <c r="H19" s="168"/>
      <c r="I19" s="168"/>
      <c r="J19" s="168"/>
      <c r="K19" s="203">
        <v>60</v>
      </c>
      <c r="L19" s="193">
        <f t="shared" si="0"/>
        <v>95</v>
      </c>
      <c r="M19" s="258"/>
      <c r="N19" s="8" t="s">
        <v>78</v>
      </c>
      <c r="O19" s="9" t="str">
        <f t="shared" si="1"/>
        <v/>
      </c>
      <c r="P19" s="10">
        <f t="shared" si="2"/>
        <v>95</v>
      </c>
      <c r="Q19" s="85">
        <f t="shared" si="8"/>
        <v>95</v>
      </c>
      <c r="R19" s="12"/>
      <c r="S19" s="179">
        <f t="shared" si="4"/>
        <v>1</v>
      </c>
      <c r="T19" s="194">
        <f t="shared" si="5"/>
        <v>0</v>
      </c>
      <c r="U19" s="195">
        <f t="shared" si="6"/>
        <v>1</v>
      </c>
      <c r="V19" s="83"/>
    </row>
    <row r="20" spans="1:22" ht="15">
      <c r="A20" s="186">
        <v>17</v>
      </c>
      <c r="B20" s="232" t="s">
        <v>40</v>
      </c>
      <c r="C20" s="233" t="s">
        <v>123</v>
      </c>
      <c r="D20" s="91"/>
      <c r="E20" s="92">
        <v>35</v>
      </c>
      <c r="F20" s="227"/>
      <c r="G20" s="5">
        <v>26</v>
      </c>
      <c r="H20" s="168"/>
      <c r="I20" s="168"/>
      <c r="J20" s="168"/>
      <c r="K20" s="203">
        <v>60</v>
      </c>
      <c r="L20" s="269">
        <f t="shared" si="0"/>
        <v>121</v>
      </c>
      <c r="M20" s="260" t="s">
        <v>26</v>
      </c>
      <c r="N20" s="8" t="s">
        <v>78</v>
      </c>
      <c r="O20" s="9" t="str">
        <f t="shared" si="1"/>
        <v>br</v>
      </c>
      <c r="P20" s="10">
        <f t="shared" si="2"/>
        <v>1</v>
      </c>
      <c r="Q20" s="85">
        <f t="shared" si="8"/>
        <v>1</v>
      </c>
      <c r="R20" s="12"/>
      <c r="S20" s="179">
        <f t="shared" si="4"/>
        <v>1</v>
      </c>
      <c r="T20" s="194">
        <f t="shared" si="5"/>
        <v>1</v>
      </c>
      <c r="U20" s="195">
        <f t="shared" si="6"/>
        <v>2</v>
      </c>
      <c r="V20" s="83"/>
    </row>
    <row r="21" spans="1:22" ht="15">
      <c r="A21" s="1">
        <v>18</v>
      </c>
      <c r="B21" s="230" t="s">
        <v>41</v>
      </c>
      <c r="C21" s="231" t="s">
        <v>123</v>
      </c>
      <c r="D21" s="91"/>
      <c r="E21" s="92">
        <v>35</v>
      </c>
      <c r="F21" s="227">
        <v>39</v>
      </c>
      <c r="G21" s="5"/>
      <c r="H21" s="168"/>
      <c r="I21" s="168">
        <v>21</v>
      </c>
      <c r="J21" s="168"/>
      <c r="K21" s="203">
        <v>29</v>
      </c>
      <c r="L21" s="269">
        <f t="shared" si="0"/>
        <v>124</v>
      </c>
      <c r="M21" s="259" t="s">
        <v>26</v>
      </c>
      <c r="N21" s="8"/>
      <c r="O21" s="9" t="str">
        <f t="shared" si="7"/>
        <v>pop</v>
      </c>
      <c r="P21" s="10">
        <f t="shared" si="2"/>
        <v>64</v>
      </c>
      <c r="Q21" s="85">
        <f t="shared" si="8"/>
        <v>60</v>
      </c>
      <c r="R21" s="12"/>
      <c r="S21" s="179">
        <f t="shared" si="4"/>
        <v>1</v>
      </c>
      <c r="T21" s="194">
        <f t="shared" si="5"/>
        <v>1</v>
      </c>
      <c r="U21" s="195">
        <f t="shared" si="6"/>
        <v>2</v>
      </c>
      <c r="V21" s="83"/>
    </row>
    <row r="22" spans="1:22" ht="15">
      <c r="A22" s="186">
        <v>19</v>
      </c>
      <c r="B22" s="2" t="s">
        <v>43</v>
      </c>
      <c r="C22" s="17" t="s">
        <v>123</v>
      </c>
      <c r="D22" s="91"/>
      <c r="E22" s="92">
        <v>35</v>
      </c>
      <c r="F22" s="227"/>
      <c r="G22" s="5"/>
      <c r="H22" s="168"/>
      <c r="I22" s="168">
        <v>21</v>
      </c>
      <c r="J22" s="168"/>
      <c r="K22" s="203">
        <v>18</v>
      </c>
      <c r="L22" s="193">
        <f t="shared" si="0"/>
        <v>74</v>
      </c>
      <c r="M22" s="258" t="s">
        <v>26</v>
      </c>
      <c r="N22" s="8" t="s">
        <v>78</v>
      </c>
      <c r="O22" s="9" t="str">
        <f t="shared" si="1"/>
        <v/>
      </c>
      <c r="P22" s="10">
        <f t="shared" si="2"/>
        <v>74</v>
      </c>
      <c r="Q22" s="85">
        <f t="shared" si="8"/>
        <v>74</v>
      </c>
      <c r="R22" s="12"/>
      <c r="S22" s="179">
        <f t="shared" si="4"/>
        <v>1</v>
      </c>
      <c r="T22" s="194">
        <f t="shared" si="5"/>
        <v>1</v>
      </c>
      <c r="U22" s="195">
        <f t="shared" si="6"/>
        <v>2</v>
      </c>
      <c r="V22" s="83"/>
    </row>
    <row r="23" spans="1:22" ht="15">
      <c r="A23" s="1">
        <v>20</v>
      </c>
      <c r="B23" s="2" t="s">
        <v>180</v>
      </c>
      <c r="C23" s="17" t="s">
        <v>124</v>
      </c>
      <c r="D23" s="91">
        <v>30</v>
      </c>
      <c r="E23" s="92"/>
      <c r="F23" s="227"/>
      <c r="G23" s="5"/>
      <c r="H23" s="168"/>
      <c r="I23" s="168">
        <v>21</v>
      </c>
      <c r="J23" s="168"/>
      <c r="K23" s="203"/>
      <c r="L23" s="193">
        <f t="shared" si="0"/>
        <v>51</v>
      </c>
      <c r="M23" s="258" t="s">
        <v>26</v>
      </c>
      <c r="N23" s="8"/>
      <c r="O23" s="9" t="str">
        <f t="shared" si="1"/>
        <v/>
      </c>
      <c r="P23" s="10">
        <f t="shared" si="2"/>
        <v>51</v>
      </c>
      <c r="Q23" s="85">
        <f t="shared" si="8"/>
        <v>51</v>
      </c>
      <c r="R23" s="12"/>
      <c r="S23" s="179">
        <f t="shared" si="4"/>
        <v>1</v>
      </c>
      <c r="T23" s="194">
        <f t="shared" si="5"/>
        <v>1</v>
      </c>
      <c r="U23" s="195">
        <f t="shared" si="6"/>
        <v>2</v>
      </c>
      <c r="V23" s="83"/>
    </row>
    <row r="24" spans="1:22" ht="15">
      <c r="A24" s="186">
        <v>21</v>
      </c>
      <c r="B24" s="2" t="s">
        <v>46</v>
      </c>
      <c r="C24" s="17" t="s">
        <v>124</v>
      </c>
      <c r="D24" s="91">
        <v>30</v>
      </c>
      <c r="E24" s="92"/>
      <c r="F24" s="227"/>
      <c r="G24" s="5"/>
      <c r="H24" s="168"/>
      <c r="I24" s="168">
        <v>21</v>
      </c>
      <c r="J24" s="168"/>
      <c r="K24" s="203">
        <v>1</v>
      </c>
      <c r="L24" s="193">
        <f t="shared" si="0"/>
        <v>52</v>
      </c>
      <c r="M24" s="258"/>
      <c r="N24" s="8" t="s">
        <v>78</v>
      </c>
      <c r="O24" s="9" t="str">
        <f t="shared" si="1"/>
        <v/>
      </c>
      <c r="P24" s="10">
        <f t="shared" si="2"/>
        <v>52</v>
      </c>
      <c r="Q24" s="85">
        <f t="shared" si="8"/>
        <v>52</v>
      </c>
      <c r="R24" s="12"/>
      <c r="S24" s="179">
        <f t="shared" si="4"/>
        <v>1</v>
      </c>
      <c r="T24" s="194">
        <f t="shared" si="5"/>
        <v>1</v>
      </c>
      <c r="U24" s="195">
        <f t="shared" si="6"/>
        <v>2</v>
      </c>
      <c r="V24" s="83"/>
    </row>
    <row r="25" spans="1:22" ht="15">
      <c r="A25" s="1">
        <v>22</v>
      </c>
      <c r="B25" s="230" t="s">
        <v>47</v>
      </c>
      <c r="C25" s="231" t="s">
        <v>124</v>
      </c>
      <c r="D25" s="91">
        <v>30</v>
      </c>
      <c r="E25" s="92">
        <v>35</v>
      </c>
      <c r="F25" s="227"/>
      <c r="G25" s="5"/>
      <c r="H25" s="168"/>
      <c r="I25" s="168">
        <v>21</v>
      </c>
      <c r="J25" s="168"/>
      <c r="K25" s="203">
        <v>47</v>
      </c>
      <c r="L25" s="269">
        <f t="shared" si="0"/>
        <v>133</v>
      </c>
      <c r="M25" s="259" t="s">
        <v>26</v>
      </c>
      <c r="N25" s="8"/>
      <c r="O25" s="9" t="str">
        <f t="shared" si="1"/>
        <v>pop</v>
      </c>
      <c r="P25" s="10">
        <f t="shared" si="2"/>
        <v>73</v>
      </c>
      <c r="Q25" s="85">
        <f t="shared" si="8"/>
        <v>60</v>
      </c>
      <c r="R25" s="12"/>
      <c r="S25" s="179">
        <f t="shared" si="4"/>
        <v>2</v>
      </c>
      <c r="T25" s="194">
        <f t="shared" si="5"/>
        <v>1</v>
      </c>
      <c r="U25" s="195">
        <f t="shared" si="6"/>
        <v>3</v>
      </c>
      <c r="V25" s="83"/>
    </row>
    <row r="26" spans="1:22" ht="15">
      <c r="A26" s="186">
        <v>23</v>
      </c>
      <c r="B26" s="2" t="s">
        <v>49</v>
      </c>
      <c r="C26" s="17" t="s">
        <v>124</v>
      </c>
      <c r="D26" s="91">
        <v>30</v>
      </c>
      <c r="E26" s="92">
        <v>35</v>
      </c>
      <c r="F26" s="227">
        <v>37</v>
      </c>
      <c r="G26" s="5"/>
      <c r="H26" s="168"/>
      <c r="I26" s="168">
        <v>21</v>
      </c>
      <c r="J26" s="168">
        <v>10</v>
      </c>
      <c r="K26" s="203">
        <v>47</v>
      </c>
      <c r="L26" s="193">
        <f t="shared" si="0"/>
        <v>180</v>
      </c>
      <c r="M26" s="258" t="s">
        <v>26</v>
      </c>
      <c r="N26" s="8" t="s">
        <v>85</v>
      </c>
      <c r="O26" s="9" t="str">
        <f t="shared" si="1"/>
        <v/>
      </c>
      <c r="P26" s="10">
        <f t="shared" si="2"/>
        <v>180</v>
      </c>
      <c r="Q26" s="85">
        <f t="shared" si="8"/>
        <v>180</v>
      </c>
      <c r="R26" s="12">
        <v>1</v>
      </c>
      <c r="S26" s="179">
        <f t="shared" si="4"/>
        <v>2</v>
      </c>
      <c r="T26" s="194">
        <f t="shared" si="5"/>
        <v>2</v>
      </c>
      <c r="U26" s="195">
        <f t="shared" si="6"/>
        <v>5</v>
      </c>
      <c r="V26" s="83"/>
    </row>
    <row r="27" spans="1:22" ht="15">
      <c r="A27" s="1">
        <v>24</v>
      </c>
      <c r="B27" s="230" t="s">
        <v>50</v>
      </c>
      <c r="C27" s="231" t="s">
        <v>124</v>
      </c>
      <c r="D27" s="91">
        <v>30</v>
      </c>
      <c r="E27" s="92"/>
      <c r="F27" s="227"/>
      <c r="G27" s="5"/>
      <c r="H27" s="168"/>
      <c r="I27" s="168">
        <v>21</v>
      </c>
      <c r="J27" s="168">
        <v>10</v>
      </c>
      <c r="K27" s="203">
        <v>18</v>
      </c>
      <c r="L27" s="269">
        <f t="shared" si="0"/>
        <v>79</v>
      </c>
      <c r="M27" s="259" t="s">
        <v>26</v>
      </c>
      <c r="N27" s="8"/>
      <c r="O27" s="9" t="str">
        <f t="shared" si="1"/>
        <v>pop</v>
      </c>
      <c r="P27" s="10">
        <f t="shared" si="2"/>
        <v>19</v>
      </c>
      <c r="Q27" s="85">
        <f t="shared" si="8"/>
        <v>19</v>
      </c>
      <c r="R27" s="12"/>
      <c r="S27" s="179">
        <f t="shared" si="4"/>
        <v>1</v>
      </c>
      <c r="T27" s="194">
        <f t="shared" si="5"/>
        <v>2</v>
      </c>
      <c r="U27" s="195">
        <f t="shared" si="6"/>
        <v>3</v>
      </c>
      <c r="V27" s="83"/>
    </row>
    <row r="28" spans="1:22" ht="15">
      <c r="A28" s="186">
        <v>25</v>
      </c>
      <c r="B28" s="230" t="s">
        <v>51</v>
      </c>
      <c r="C28" s="231" t="s">
        <v>124</v>
      </c>
      <c r="D28" s="91"/>
      <c r="E28" s="92">
        <v>35</v>
      </c>
      <c r="F28" s="227"/>
      <c r="G28" s="5">
        <v>26</v>
      </c>
      <c r="H28" s="168"/>
      <c r="I28" s="168">
        <v>21</v>
      </c>
      <c r="J28" s="168">
        <v>10</v>
      </c>
      <c r="K28" s="203">
        <v>18</v>
      </c>
      <c r="L28" s="269">
        <f t="shared" si="0"/>
        <v>110</v>
      </c>
      <c r="M28" s="259" t="s">
        <v>26</v>
      </c>
      <c r="N28" s="8"/>
      <c r="O28" s="9" t="str">
        <f t="shared" si="1"/>
        <v>pop</v>
      </c>
      <c r="P28" s="10">
        <f t="shared" si="2"/>
        <v>50</v>
      </c>
      <c r="Q28" s="85">
        <f t="shared" si="8"/>
        <v>50</v>
      </c>
      <c r="R28" s="12">
        <v>1</v>
      </c>
      <c r="S28" s="179">
        <f t="shared" si="4"/>
        <v>1</v>
      </c>
      <c r="T28" s="194">
        <f t="shared" si="5"/>
        <v>3</v>
      </c>
      <c r="U28" s="195">
        <f t="shared" si="6"/>
        <v>5</v>
      </c>
      <c r="V28" s="83"/>
    </row>
    <row r="29" spans="1:22" ht="15">
      <c r="A29" s="1">
        <v>26</v>
      </c>
      <c r="B29" s="230" t="s">
        <v>52</v>
      </c>
      <c r="C29" s="231" t="s">
        <v>124</v>
      </c>
      <c r="D29" s="91">
        <v>30</v>
      </c>
      <c r="E29" s="92">
        <v>35</v>
      </c>
      <c r="F29" s="227"/>
      <c r="G29" s="5">
        <v>26</v>
      </c>
      <c r="H29" s="168"/>
      <c r="I29" s="168"/>
      <c r="J29" s="168"/>
      <c r="K29" s="203">
        <v>18</v>
      </c>
      <c r="L29" s="193">
        <f t="shared" si="0"/>
        <v>109</v>
      </c>
      <c r="M29" s="259" t="s">
        <v>26</v>
      </c>
      <c r="N29" s="8"/>
      <c r="O29" s="9" t="str">
        <f t="shared" si="1"/>
        <v>pop</v>
      </c>
      <c r="P29" s="10">
        <f t="shared" si="2"/>
        <v>49</v>
      </c>
      <c r="Q29" s="85">
        <f t="shared" si="8"/>
        <v>49</v>
      </c>
      <c r="R29" s="12">
        <v>1</v>
      </c>
      <c r="S29" s="179">
        <f t="shared" si="4"/>
        <v>2</v>
      </c>
      <c r="T29" s="194">
        <f t="shared" si="5"/>
        <v>1</v>
      </c>
      <c r="U29" s="195">
        <f t="shared" si="6"/>
        <v>4</v>
      </c>
      <c r="V29" s="83"/>
    </row>
    <row r="30" spans="1:22" ht="15">
      <c r="A30" s="186">
        <v>27</v>
      </c>
      <c r="B30" s="16" t="s">
        <v>56</v>
      </c>
      <c r="C30" s="17" t="s">
        <v>124</v>
      </c>
      <c r="D30" s="91">
        <v>30</v>
      </c>
      <c r="E30" s="92"/>
      <c r="F30" s="227"/>
      <c r="G30" s="5"/>
      <c r="H30" s="168"/>
      <c r="I30" s="168">
        <v>21</v>
      </c>
      <c r="J30" s="168"/>
      <c r="K30" s="203">
        <v>37</v>
      </c>
      <c r="L30" s="193">
        <f t="shared" si="0"/>
        <v>88</v>
      </c>
      <c r="M30" s="258" t="s">
        <v>26</v>
      </c>
      <c r="N30" s="8" t="s">
        <v>78</v>
      </c>
      <c r="O30" s="9" t="str">
        <f t="shared" si="7"/>
        <v/>
      </c>
      <c r="P30" s="10">
        <f t="shared" si="2"/>
        <v>88</v>
      </c>
      <c r="Q30" s="85">
        <f t="shared" si="8"/>
        <v>88</v>
      </c>
      <c r="R30" s="12"/>
      <c r="S30" s="179">
        <f t="shared" si="4"/>
        <v>1</v>
      </c>
      <c r="T30" s="194">
        <f t="shared" si="5"/>
        <v>1</v>
      </c>
      <c r="U30" s="195">
        <f t="shared" si="6"/>
        <v>2</v>
      </c>
      <c r="V30" s="83"/>
    </row>
    <row r="31" spans="1:22" ht="15">
      <c r="A31" s="1">
        <v>28</v>
      </c>
      <c r="B31" s="22" t="s">
        <v>60</v>
      </c>
      <c r="C31" s="17" t="s">
        <v>125</v>
      </c>
      <c r="D31" s="91"/>
      <c r="E31" s="92"/>
      <c r="F31" s="227"/>
      <c r="G31" s="5"/>
      <c r="H31" s="168"/>
      <c r="I31" s="168"/>
      <c r="J31" s="168"/>
      <c r="K31" s="203">
        <v>10</v>
      </c>
      <c r="L31" s="193">
        <f t="shared" si="0"/>
        <v>10</v>
      </c>
      <c r="M31" s="258"/>
      <c r="N31" s="8" t="s">
        <v>78</v>
      </c>
      <c r="O31" s="9" t="str">
        <f t="shared" si="1"/>
        <v/>
      </c>
      <c r="P31" s="10">
        <f t="shared" si="2"/>
        <v>10</v>
      </c>
      <c r="Q31" s="85">
        <f t="shared" si="8"/>
        <v>10</v>
      </c>
      <c r="R31" s="12"/>
      <c r="S31" s="179">
        <f t="shared" si="4"/>
        <v>0</v>
      </c>
      <c r="T31" s="194">
        <f t="shared" si="5"/>
        <v>0</v>
      </c>
      <c r="U31" s="195">
        <f t="shared" si="6"/>
        <v>0</v>
      </c>
      <c r="V31" s="83"/>
    </row>
    <row r="32" spans="1:22" ht="15">
      <c r="A32" s="186">
        <v>29</v>
      </c>
      <c r="B32" s="2" t="s">
        <v>61</v>
      </c>
      <c r="C32" s="3" t="s">
        <v>125</v>
      </c>
      <c r="D32" s="91"/>
      <c r="E32" s="92"/>
      <c r="F32" s="228">
        <v>48</v>
      </c>
      <c r="G32" s="5"/>
      <c r="H32" s="168"/>
      <c r="I32" s="168"/>
      <c r="J32" s="168"/>
      <c r="K32" s="203">
        <v>57</v>
      </c>
      <c r="L32" s="269">
        <f t="shared" si="0"/>
        <v>105</v>
      </c>
      <c r="M32" s="258" t="s">
        <v>26</v>
      </c>
      <c r="N32" s="8" t="s">
        <v>78</v>
      </c>
      <c r="O32" s="9" t="str">
        <f t="shared" si="1"/>
        <v/>
      </c>
      <c r="P32" s="10">
        <f t="shared" si="2"/>
        <v>105</v>
      </c>
      <c r="Q32" s="85">
        <f t="shared" si="8"/>
        <v>105</v>
      </c>
      <c r="R32" s="12"/>
      <c r="S32" s="179">
        <f t="shared" si="4"/>
        <v>0</v>
      </c>
      <c r="T32" s="194">
        <f t="shared" si="5"/>
        <v>0</v>
      </c>
      <c r="U32" s="195">
        <f t="shared" si="6"/>
        <v>0</v>
      </c>
      <c r="V32" s="83"/>
    </row>
    <row r="33" spans="1:22" ht="15">
      <c r="A33" s="1">
        <v>30</v>
      </c>
      <c r="B33" s="230" t="s">
        <v>63</v>
      </c>
      <c r="C33" s="231" t="s">
        <v>181</v>
      </c>
      <c r="D33" s="91">
        <v>30</v>
      </c>
      <c r="E33" s="92"/>
      <c r="F33" s="228">
        <v>61</v>
      </c>
      <c r="G33" s="5"/>
      <c r="H33" s="168">
        <v>14</v>
      </c>
      <c r="I33" s="168"/>
      <c r="J33" s="168"/>
      <c r="K33" s="203">
        <v>18</v>
      </c>
      <c r="L33" s="269">
        <f t="shared" si="0"/>
        <v>123</v>
      </c>
      <c r="M33" s="259" t="s">
        <v>26</v>
      </c>
      <c r="N33" s="8"/>
      <c r="O33" s="9" t="str">
        <f t="shared" si="1"/>
        <v>pop</v>
      </c>
      <c r="P33" s="10">
        <f t="shared" si="2"/>
        <v>63</v>
      </c>
      <c r="Q33" s="85">
        <f t="shared" si="8"/>
        <v>60</v>
      </c>
      <c r="R33" s="12"/>
      <c r="S33" s="179">
        <f t="shared" si="4"/>
        <v>1</v>
      </c>
      <c r="T33" s="194">
        <f t="shared" si="5"/>
        <v>1</v>
      </c>
      <c r="U33" s="195">
        <f t="shared" si="6"/>
        <v>2</v>
      </c>
      <c r="V33" s="83"/>
    </row>
    <row r="34" spans="1:22" ht="15">
      <c r="A34" s="186">
        <v>31</v>
      </c>
      <c r="B34" s="232" t="s">
        <v>66</v>
      </c>
      <c r="C34" s="233" t="s">
        <v>181</v>
      </c>
      <c r="D34" s="91">
        <v>30</v>
      </c>
      <c r="E34" s="92">
        <v>35</v>
      </c>
      <c r="F34" s="229"/>
      <c r="G34" s="5">
        <v>26</v>
      </c>
      <c r="H34" s="168">
        <v>14</v>
      </c>
      <c r="I34" s="168"/>
      <c r="J34" s="168">
        <v>10</v>
      </c>
      <c r="K34" s="203">
        <v>60</v>
      </c>
      <c r="L34" s="269">
        <f t="shared" si="0"/>
        <v>175</v>
      </c>
      <c r="M34" s="260" t="s">
        <v>26</v>
      </c>
      <c r="N34" s="8" t="s">
        <v>78</v>
      </c>
      <c r="O34" s="9" t="str">
        <f t="shared" si="1"/>
        <v>br</v>
      </c>
      <c r="P34" s="10">
        <f t="shared" si="2"/>
        <v>55</v>
      </c>
      <c r="Q34" s="85">
        <f t="shared" si="8"/>
        <v>55</v>
      </c>
      <c r="R34" s="12"/>
      <c r="S34" s="179">
        <f t="shared" si="4"/>
        <v>2</v>
      </c>
      <c r="T34" s="194">
        <f t="shared" si="5"/>
        <v>3</v>
      </c>
      <c r="U34" s="195">
        <f t="shared" si="6"/>
        <v>5</v>
      </c>
      <c r="V34" s="83"/>
    </row>
    <row r="35" spans="1:22" ht="15">
      <c r="A35" s="1">
        <v>32</v>
      </c>
      <c r="B35" s="232" t="s">
        <v>74</v>
      </c>
      <c r="C35" s="233" t="s">
        <v>126</v>
      </c>
      <c r="D35" s="91"/>
      <c r="E35" s="174">
        <v>35</v>
      </c>
      <c r="F35" s="273"/>
      <c r="G35" s="4">
        <v>26</v>
      </c>
      <c r="H35" s="168">
        <v>14</v>
      </c>
      <c r="I35" s="168"/>
      <c r="J35" s="168">
        <v>10</v>
      </c>
      <c r="K35" s="203">
        <v>60</v>
      </c>
      <c r="L35" s="269">
        <f t="shared" si="0"/>
        <v>145</v>
      </c>
      <c r="M35" s="260" t="s">
        <v>26</v>
      </c>
      <c r="N35" s="8" t="s">
        <v>78</v>
      </c>
      <c r="O35" s="9" t="str">
        <f t="shared" si="1"/>
        <v>br</v>
      </c>
      <c r="P35" s="10">
        <f t="shared" si="2"/>
        <v>25</v>
      </c>
      <c r="Q35" s="85">
        <f t="shared" ref="Q25:Q41" si="9">IF(AND( O35="pop",P35&gt;60),60,P35)</f>
        <v>25</v>
      </c>
      <c r="R35" s="12"/>
      <c r="S35" s="179">
        <f t="shared" si="4"/>
        <v>1</v>
      </c>
      <c r="T35" s="194">
        <f t="shared" si="5"/>
        <v>3</v>
      </c>
      <c r="U35" s="195">
        <f t="shared" si="6"/>
        <v>4</v>
      </c>
      <c r="V35" s="83"/>
    </row>
    <row r="36" spans="1:22" ht="15">
      <c r="A36" s="186">
        <v>33</v>
      </c>
      <c r="B36" s="16" t="s">
        <v>75</v>
      </c>
      <c r="C36" s="17" t="s">
        <v>126</v>
      </c>
      <c r="D36" s="93"/>
      <c r="E36" s="175"/>
      <c r="F36" s="273"/>
      <c r="G36" s="4">
        <v>26</v>
      </c>
      <c r="H36" s="168"/>
      <c r="I36" s="168"/>
      <c r="J36" s="168">
        <v>10</v>
      </c>
      <c r="K36" s="203">
        <v>60</v>
      </c>
      <c r="L36" s="193">
        <f t="shared" si="0"/>
        <v>96</v>
      </c>
      <c r="M36" s="258"/>
      <c r="N36" s="8" t="s">
        <v>78</v>
      </c>
      <c r="O36" s="9" t="str">
        <f t="shared" si="1"/>
        <v/>
      </c>
      <c r="P36" s="10">
        <f t="shared" si="2"/>
        <v>96</v>
      </c>
      <c r="Q36" s="85">
        <f t="shared" si="9"/>
        <v>96</v>
      </c>
      <c r="R36" s="12"/>
      <c r="S36" s="179">
        <f t="shared" si="4"/>
        <v>0</v>
      </c>
      <c r="T36" s="194">
        <f t="shared" si="5"/>
        <v>2</v>
      </c>
      <c r="U36" s="195">
        <f t="shared" si="6"/>
        <v>2</v>
      </c>
      <c r="V36" s="83"/>
    </row>
    <row r="37" spans="1:22" ht="15">
      <c r="A37" s="1">
        <v>34</v>
      </c>
      <c r="B37" s="232" t="s">
        <v>80</v>
      </c>
      <c r="C37" s="233" t="s">
        <v>121</v>
      </c>
      <c r="D37" s="95"/>
      <c r="E37" s="176">
        <v>35</v>
      </c>
      <c r="F37" s="273"/>
      <c r="G37" s="4"/>
      <c r="H37" s="169"/>
      <c r="I37" s="169">
        <v>21</v>
      </c>
      <c r="J37" s="168"/>
      <c r="K37" s="173">
        <v>232</v>
      </c>
      <c r="L37" s="270">
        <f t="shared" si="0"/>
        <v>288</v>
      </c>
      <c r="M37" s="260" t="s">
        <v>26</v>
      </c>
      <c r="N37" s="8"/>
      <c r="O37" s="9" t="str">
        <f t="shared" si="1"/>
        <v>pop+br</v>
      </c>
      <c r="P37" s="10">
        <f t="shared" si="2"/>
        <v>108</v>
      </c>
      <c r="Q37" s="85">
        <f t="shared" si="9"/>
        <v>108</v>
      </c>
      <c r="R37" s="12">
        <v>1</v>
      </c>
      <c r="S37" s="179">
        <f t="shared" si="4"/>
        <v>1</v>
      </c>
      <c r="T37" s="194">
        <f t="shared" si="5"/>
        <v>1</v>
      </c>
      <c r="U37" s="195">
        <f t="shared" si="6"/>
        <v>3</v>
      </c>
      <c r="V37" s="83"/>
    </row>
    <row r="38" spans="1:22" ht="15">
      <c r="A38" s="186">
        <v>35</v>
      </c>
      <c r="B38" s="232" t="s">
        <v>81</v>
      </c>
      <c r="C38" s="233" t="s">
        <v>121</v>
      </c>
      <c r="D38" s="95">
        <v>30</v>
      </c>
      <c r="E38" s="176">
        <v>35</v>
      </c>
      <c r="F38" s="273"/>
      <c r="G38" s="4"/>
      <c r="H38" s="169"/>
      <c r="I38" s="169">
        <v>21</v>
      </c>
      <c r="J38" s="168">
        <v>10</v>
      </c>
      <c r="K38" s="203">
        <v>60</v>
      </c>
      <c r="L38" s="269">
        <f t="shared" si="0"/>
        <v>156</v>
      </c>
      <c r="M38" s="260" t="s">
        <v>26</v>
      </c>
      <c r="N38" s="8" t="s">
        <v>78</v>
      </c>
      <c r="O38" s="9" t="str">
        <f t="shared" si="1"/>
        <v>br</v>
      </c>
      <c r="P38" s="10">
        <f t="shared" si="2"/>
        <v>36</v>
      </c>
      <c r="Q38" s="85">
        <f t="shared" si="9"/>
        <v>36</v>
      </c>
      <c r="R38" s="12">
        <v>1</v>
      </c>
      <c r="S38" s="179">
        <f t="shared" si="4"/>
        <v>2</v>
      </c>
      <c r="T38" s="194">
        <f t="shared" si="5"/>
        <v>2</v>
      </c>
      <c r="U38" s="195">
        <f t="shared" si="6"/>
        <v>5</v>
      </c>
      <c r="V38" s="83"/>
    </row>
    <row r="39" spans="1:22" ht="15">
      <c r="A39" s="1">
        <v>36</v>
      </c>
      <c r="B39" s="2" t="s">
        <v>83</v>
      </c>
      <c r="C39" s="3" t="s">
        <v>121</v>
      </c>
      <c r="D39" s="95">
        <v>30</v>
      </c>
      <c r="E39" s="176">
        <v>35</v>
      </c>
      <c r="F39" s="273"/>
      <c r="G39" s="4">
        <v>26</v>
      </c>
      <c r="H39" s="169"/>
      <c r="I39" s="169">
        <v>21</v>
      </c>
      <c r="J39" s="168"/>
      <c r="K39" s="203">
        <v>122</v>
      </c>
      <c r="L39" s="193">
        <f t="shared" si="0"/>
        <v>234</v>
      </c>
      <c r="M39" s="258" t="s">
        <v>26</v>
      </c>
      <c r="N39" s="8" t="s">
        <v>85</v>
      </c>
      <c r="O39" s="9" t="str">
        <f t="shared" si="7"/>
        <v/>
      </c>
      <c r="P39" s="10">
        <f t="shared" si="2"/>
        <v>234</v>
      </c>
      <c r="Q39" s="85">
        <f t="shared" si="9"/>
        <v>234</v>
      </c>
      <c r="R39" s="12"/>
      <c r="S39" s="179">
        <f t="shared" si="4"/>
        <v>2</v>
      </c>
      <c r="T39" s="194">
        <f t="shared" si="5"/>
        <v>2</v>
      </c>
      <c r="U39" s="195">
        <f t="shared" si="6"/>
        <v>4</v>
      </c>
      <c r="V39" s="83"/>
    </row>
    <row r="40" spans="1:22" ht="15">
      <c r="A40" s="186">
        <v>37</v>
      </c>
      <c r="B40" s="22" t="s">
        <v>84</v>
      </c>
      <c r="C40" s="23" t="s">
        <v>98</v>
      </c>
      <c r="D40" s="95"/>
      <c r="E40" s="176"/>
      <c r="F40" s="273"/>
      <c r="G40" s="4">
        <v>26</v>
      </c>
      <c r="H40" s="169"/>
      <c r="I40" s="169"/>
      <c r="J40" s="168"/>
      <c r="K40" s="203">
        <v>134</v>
      </c>
      <c r="L40" s="193">
        <f t="shared" si="0"/>
        <v>160</v>
      </c>
      <c r="M40" s="258"/>
      <c r="N40" s="8" t="s">
        <v>107</v>
      </c>
      <c r="O40" s="9" t="str">
        <f t="shared" si="1"/>
        <v/>
      </c>
      <c r="P40" s="10">
        <f t="shared" si="2"/>
        <v>160</v>
      </c>
      <c r="Q40" s="85">
        <f t="shared" si="9"/>
        <v>160</v>
      </c>
      <c r="R40" s="12"/>
      <c r="S40" s="179">
        <f t="shared" si="4"/>
        <v>0</v>
      </c>
      <c r="T40" s="194">
        <f t="shared" si="5"/>
        <v>1</v>
      </c>
      <c r="U40" s="195">
        <f t="shared" si="6"/>
        <v>1</v>
      </c>
      <c r="V40" s="86"/>
    </row>
    <row r="41" spans="1:22" ht="15">
      <c r="A41" s="1">
        <v>38</v>
      </c>
      <c r="B41" s="2" t="s">
        <v>86</v>
      </c>
      <c r="C41" s="3" t="s">
        <v>98</v>
      </c>
      <c r="D41" s="95"/>
      <c r="E41" s="176"/>
      <c r="F41" s="273"/>
      <c r="G41" s="4">
        <v>26</v>
      </c>
      <c r="H41" s="169"/>
      <c r="I41" s="169"/>
      <c r="J41" s="168"/>
      <c r="K41" s="203">
        <v>82</v>
      </c>
      <c r="L41" s="193">
        <f t="shared" si="0"/>
        <v>108</v>
      </c>
      <c r="M41" s="258"/>
      <c r="N41" s="8" t="s">
        <v>85</v>
      </c>
      <c r="O41" s="9" t="str">
        <f t="shared" si="1"/>
        <v/>
      </c>
      <c r="P41" s="10">
        <f t="shared" si="2"/>
        <v>108</v>
      </c>
      <c r="Q41" s="85">
        <f t="shared" si="9"/>
        <v>108</v>
      </c>
      <c r="R41" s="12"/>
      <c r="S41" s="179">
        <f t="shared" si="4"/>
        <v>0</v>
      </c>
      <c r="T41" s="194">
        <f t="shared" si="5"/>
        <v>1</v>
      </c>
      <c r="U41" s="195">
        <f t="shared" si="6"/>
        <v>1</v>
      </c>
      <c r="V41" s="83"/>
    </row>
    <row r="42" spans="1:22" ht="15">
      <c r="A42" s="186">
        <v>39</v>
      </c>
      <c r="B42" s="2" t="s">
        <v>88</v>
      </c>
      <c r="C42" s="3" t="s">
        <v>120</v>
      </c>
      <c r="D42" s="96"/>
      <c r="E42" s="177">
        <v>35</v>
      </c>
      <c r="F42" s="273"/>
      <c r="G42" s="4"/>
      <c r="H42" s="168">
        <v>14</v>
      </c>
      <c r="I42" s="168"/>
      <c r="J42" s="168"/>
      <c r="K42" s="203">
        <v>180</v>
      </c>
      <c r="L42" s="193">
        <f t="shared" si="0"/>
        <v>229</v>
      </c>
      <c r="M42" s="258"/>
      <c r="N42" s="8" t="s">
        <v>85</v>
      </c>
      <c r="O42" s="9" t="str">
        <f t="shared" si="1"/>
        <v/>
      </c>
      <c r="P42" s="10">
        <f t="shared" si="2"/>
        <v>229</v>
      </c>
      <c r="Q42" s="85">
        <v>180</v>
      </c>
      <c r="R42" s="12">
        <v>1</v>
      </c>
      <c r="S42" s="179">
        <f t="shared" si="4"/>
        <v>1</v>
      </c>
      <c r="T42" s="194">
        <f t="shared" si="5"/>
        <v>1</v>
      </c>
      <c r="U42" s="195">
        <f t="shared" si="6"/>
        <v>3</v>
      </c>
      <c r="V42" s="84"/>
    </row>
    <row r="43" spans="1:22" ht="15">
      <c r="A43" s="1">
        <v>40</v>
      </c>
      <c r="B43" s="232" t="s">
        <v>91</v>
      </c>
      <c r="C43" s="233" t="s">
        <v>120</v>
      </c>
      <c r="D43" s="91">
        <v>30</v>
      </c>
      <c r="E43" s="92">
        <v>35</v>
      </c>
      <c r="F43" s="274"/>
      <c r="G43" s="5"/>
      <c r="H43" s="168"/>
      <c r="I43" s="168">
        <v>21</v>
      </c>
      <c r="J43" s="168"/>
      <c r="K43" s="203">
        <v>60</v>
      </c>
      <c r="L43" s="269">
        <f t="shared" si="0"/>
        <v>146</v>
      </c>
      <c r="M43" s="260" t="s">
        <v>26</v>
      </c>
      <c r="N43" s="8" t="s">
        <v>78</v>
      </c>
      <c r="O43" s="9" t="str">
        <f t="shared" si="1"/>
        <v>br</v>
      </c>
      <c r="P43" s="10">
        <f t="shared" si="2"/>
        <v>26</v>
      </c>
      <c r="Q43" s="85">
        <f t="shared" ref="Q43:Q48" si="10">IF(AND( O43="pop",P43&gt;60),60,P43)</f>
        <v>26</v>
      </c>
      <c r="R43" s="12"/>
      <c r="S43" s="179">
        <f t="shared" si="4"/>
        <v>2</v>
      </c>
      <c r="T43" s="194">
        <f t="shared" si="5"/>
        <v>1</v>
      </c>
      <c r="U43" s="195">
        <f t="shared" si="6"/>
        <v>3</v>
      </c>
      <c r="V43" s="83"/>
    </row>
    <row r="44" spans="1:22" ht="15">
      <c r="A44" s="186">
        <v>41</v>
      </c>
      <c r="B44" s="232" t="s">
        <v>92</v>
      </c>
      <c r="C44" s="233" t="s">
        <v>120</v>
      </c>
      <c r="D44" s="91"/>
      <c r="E44" s="92">
        <v>35</v>
      </c>
      <c r="F44" s="228">
        <v>79</v>
      </c>
      <c r="G44" s="5"/>
      <c r="H44" s="168"/>
      <c r="I44" s="168">
        <v>21</v>
      </c>
      <c r="J44" s="168"/>
      <c r="K44" s="203">
        <v>34</v>
      </c>
      <c r="L44" s="269">
        <f t="shared" si="0"/>
        <v>169</v>
      </c>
      <c r="M44" s="272" t="s">
        <v>26</v>
      </c>
      <c r="N44" s="8" t="s">
        <v>78</v>
      </c>
      <c r="O44" s="9" t="str">
        <f t="shared" si="1"/>
        <v>br</v>
      </c>
      <c r="P44" s="10">
        <f t="shared" si="2"/>
        <v>49</v>
      </c>
      <c r="Q44" s="85">
        <f t="shared" si="10"/>
        <v>49</v>
      </c>
      <c r="R44" s="12"/>
      <c r="S44" s="179">
        <f t="shared" si="4"/>
        <v>1</v>
      </c>
      <c r="T44" s="194">
        <f t="shared" si="5"/>
        <v>1</v>
      </c>
      <c r="U44" s="195">
        <f t="shared" si="6"/>
        <v>2</v>
      </c>
      <c r="V44" s="83"/>
    </row>
    <row r="45" spans="1:22" ht="15">
      <c r="A45" s="1">
        <v>42</v>
      </c>
      <c r="B45" s="2" t="s">
        <v>93</v>
      </c>
      <c r="C45" s="3" t="s">
        <v>120</v>
      </c>
      <c r="D45" s="91"/>
      <c r="E45" s="92"/>
      <c r="F45" s="228"/>
      <c r="G45" s="5"/>
      <c r="H45" s="168"/>
      <c r="I45" s="168"/>
      <c r="J45" s="168">
        <v>10</v>
      </c>
      <c r="K45" s="203">
        <v>180</v>
      </c>
      <c r="L45" s="193">
        <f t="shared" si="0"/>
        <v>190</v>
      </c>
      <c r="M45" s="258"/>
      <c r="N45" s="8" t="s">
        <v>85</v>
      </c>
      <c r="O45" s="9" t="str">
        <f t="shared" si="1"/>
        <v/>
      </c>
      <c r="P45" s="10">
        <f t="shared" si="2"/>
        <v>190</v>
      </c>
      <c r="Q45" s="85">
        <f t="shared" si="10"/>
        <v>190</v>
      </c>
      <c r="R45" s="12"/>
      <c r="S45" s="179">
        <f t="shared" si="4"/>
        <v>0</v>
      </c>
      <c r="T45" s="194">
        <f t="shared" si="5"/>
        <v>1</v>
      </c>
      <c r="U45" s="195">
        <f t="shared" si="6"/>
        <v>1</v>
      </c>
      <c r="V45" s="84"/>
    </row>
    <row r="46" spans="1:22" ht="15">
      <c r="A46" s="186">
        <v>43</v>
      </c>
      <c r="B46" s="2" t="s">
        <v>99</v>
      </c>
      <c r="C46" s="3" t="s">
        <v>98</v>
      </c>
      <c r="D46" s="91">
        <v>30</v>
      </c>
      <c r="E46" s="92">
        <v>35</v>
      </c>
      <c r="F46" s="228"/>
      <c r="G46" s="5">
        <v>26</v>
      </c>
      <c r="H46" s="168"/>
      <c r="I46" s="168"/>
      <c r="J46" s="168">
        <v>10</v>
      </c>
      <c r="K46" s="203">
        <v>109</v>
      </c>
      <c r="L46" s="193">
        <f t="shared" si="0"/>
        <v>210</v>
      </c>
      <c r="M46" s="258"/>
      <c r="N46" s="8" t="s">
        <v>85</v>
      </c>
      <c r="O46" s="9" t="str">
        <f t="shared" si="1"/>
        <v/>
      </c>
      <c r="P46" s="10">
        <f t="shared" si="2"/>
        <v>210</v>
      </c>
      <c r="Q46" s="85">
        <f t="shared" si="10"/>
        <v>210</v>
      </c>
      <c r="R46" s="12">
        <v>1</v>
      </c>
      <c r="S46" s="179">
        <f t="shared" si="4"/>
        <v>2</v>
      </c>
      <c r="T46" s="194">
        <f t="shared" si="5"/>
        <v>2</v>
      </c>
      <c r="U46" s="195">
        <f t="shared" si="6"/>
        <v>5</v>
      </c>
      <c r="V46" s="83"/>
    </row>
    <row r="47" spans="1:22" ht="15">
      <c r="A47" s="1">
        <v>44</v>
      </c>
      <c r="B47" s="234" t="s">
        <v>100</v>
      </c>
      <c r="C47" s="235" t="s">
        <v>101</v>
      </c>
      <c r="D47" s="91">
        <v>30</v>
      </c>
      <c r="E47" s="92">
        <v>35</v>
      </c>
      <c r="F47" s="228">
        <v>19</v>
      </c>
      <c r="G47" s="5"/>
      <c r="H47" s="168">
        <v>14</v>
      </c>
      <c r="I47" s="168">
        <v>21</v>
      </c>
      <c r="J47" s="168">
        <v>10</v>
      </c>
      <c r="K47" s="6" t="s">
        <v>130</v>
      </c>
      <c r="L47" s="269">
        <f t="shared" si="0"/>
        <v>129</v>
      </c>
      <c r="M47" s="261" t="s">
        <v>26</v>
      </c>
      <c r="N47" s="8" t="s">
        <v>102</v>
      </c>
      <c r="O47" s="9" t="s">
        <v>102</v>
      </c>
      <c r="P47" s="10" t="str">
        <f t="shared" si="2"/>
        <v/>
      </c>
      <c r="Q47" s="85" t="str">
        <f t="shared" si="10"/>
        <v/>
      </c>
      <c r="R47" s="12">
        <v>1</v>
      </c>
      <c r="S47" s="179">
        <f t="shared" si="4"/>
        <v>2</v>
      </c>
      <c r="T47" s="194">
        <f t="shared" si="5"/>
        <v>3</v>
      </c>
      <c r="U47" s="195">
        <f t="shared" si="6"/>
        <v>6</v>
      </c>
      <c r="V47" s="83"/>
    </row>
    <row r="48" spans="1:22" ht="15.75" thickBot="1">
      <c r="A48" s="186">
        <v>45</v>
      </c>
      <c r="B48" s="236" t="s">
        <v>103</v>
      </c>
      <c r="C48" s="237" t="s">
        <v>104</v>
      </c>
      <c r="D48" s="93">
        <v>30</v>
      </c>
      <c r="E48" s="94">
        <v>35</v>
      </c>
      <c r="F48" s="229">
        <v>90</v>
      </c>
      <c r="G48" s="20">
        <v>26</v>
      </c>
      <c r="H48" s="170"/>
      <c r="I48" s="170"/>
      <c r="J48" s="170"/>
      <c r="K48" s="268">
        <v>180</v>
      </c>
      <c r="L48" s="269">
        <f t="shared" si="0"/>
        <v>361</v>
      </c>
      <c r="M48" s="262" t="s">
        <v>26</v>
      </c>
      <c r="N48" s="24" t="s">
        <v>85</v>
      </c>
      <c r="O48" s="9" t="str">
        <f t="shared" si="7"/>
        <v>sr</v>
      </c>
      <c r="P48" s="10">
        <f t="shared" si="2"/>
        <v>1</v>
      </c>
      <c r="Q48" s="85">
        <f t="shared" si="10"/>
        <v>1</v>
      </c>
      <c r="R48" s="25">
        <v>1</v>
      </c>
      <c r="S48" s="179">
        <f t="shared" si="4"/>
        <v>2</v>
      </c>
      <c r="T48" s="194">
        <f t="shared" si="5"/>
        <v>1</v>
      </c>
      <c r="U48" s="195">
        <f t="shared" si="6"/>
        <v>4</v>
      </c>
      <c r="V48" s="83"/>
    </row>
    <row r="49" spans="1:22" s="34" customFormat="1" ht="16.5" thickBot="1">
      <c r="A49" s="275" t="s">
        <v>105</v>
      </c>
      <c r="B49" s="276"/>
      <c r="C49" s="26"/>
      <c r="D49" s="97">
        <f>COUNT(D4:D48)</f>
        <v>15</v>
      </c>
      <c r="E49" s="97">
        <f>COUNT(E12:E48)</f>
        <v>26</v>
      </c>
      <c r="F49" s="271">
        <f>COUNT(F12:F48)</f>
        <v>7</v>
      </c>
      <c r="G49" s="27">
        <f>COUNT(G12:G48)</f>
        <v>13</v>
      </c>
      <c r="H49" s="171">
        <f>COUNT(H4:H48)</f>
        <v>12</v>
      </c>
      <c r="I49" s="171">
        <f>COUNT(I4:I48)</f>
        <v>19</v>
      </c>
      <c r="J49" s="171">
        <f>COUNT(J4:J48)</f>
        <v>19</v>
      </c>
      <c r="K49" s="28"/>
      <c r="L49" s="29"/>
      <c r="M49" s="30">
        <f>COUNTIF(M4:M48,"x")</f>
        <v>27</v>
      </c>
      <c r="N49" s="30"/>
      <c r="O49" s="30" t="str">
        <f>IF(AND(L411&gt;=60,L411&lt;180,N411="",M411="brak"),"pop -b.ks.",IF(AND(L411&gt;=60,L411&lt;180,N411="",M411="x"),"pop",IF(AND(L411&gt;=180,N411=""),"pop+br",IF(AND(L411&gt;=120,N411="pop",M411="brak"),"br -b.ks.",IF(AND(L411&gt;=120,N411="pop"),"br",IF(AND(L411&gt;=360,N411="br"),"sr",IF(AND(L411&gt;=720,N411="sr"),"zł",IF(AND(M411&gt;=120,N411="zł"),"za wytrw.",""))))))))</f>
        <v/>
      </c>
      <c r="P49" s="31"/>
      <c r="Q49" s="87"/>
      <c r="R49" s="32">
        <f>SUM(R4:R48)</f>
        <v>13</v>
      </c>
      <c r="S49" s="33"/>
      <c r="T49" s="33"/>
      <c r="U49" s="30"/>
      <c r="V49" s="88"/>
    </row>
    <row r="50" spans="1:22" s="34" customFormat="1" ht="15.75">
      <c r="A50" s="72"/>
      <c r="B50" s="72"/>
      <c r="C50" s="72"/>
      <c r="D50" s="204"/>
      <c r="E50" s="204"/>
      <c r="F50" s="204"/>
      <c r="G50" s="73"/>
      <c r="H50" s="205"/>
      <c r="I50" s="205"/>
      <c r="J50" s="205"/>
      <c r="K50" s="74"/>
      <c r="L50" s="75"/>
      <c r="M50" s="48"/>
      <c r="N50" s="48"/>
      <c r="O50" s="48"/>
      <c r="P50" s="48"/>
      <c r="Q50" s="206"/>
      <c r="R50" s="77"/>
      <c r="S50" s="78"/>
      <c r="T50" s="78"/>
      <c r="U50" s="48"/>
      <c r="V50" s="88"/>
    </row>
    <row r="51" spans="1:22" s="34" customFormat="1" ht="16.5" thickBot="1">
      <c r="A51" s="72"/>
      <c r="B51" s="72"/>
      <c r="C51" s="72"/>
      <c r="D51" s="207"/>
      <c r="E51" s="207"/>
      <c r="F51" s="207"/>
      <c r="G51" s="207"/>
      <c r="H51" s="208"/>
      <c r="I51" s="208"/>
      <c r="J51" s="208"/>
      <c r="K51" s="74"/>
      <c r="L51" s="75"/>
      <c r="M51" s="48"/>
      <c r="N51" s="48"/>
      <c r="O51" s="48"/>
      <c r="P51" s="48"/>
      <c r="Q51" s="206"/>
      <c r="R51" s="77"/>
      <c r="S51" s="78"/>
      <c r="T51" s="78"/>
      <c r="U51" s="48"/>
      <c r="V51" s="88"/>
    </row>
    <row r="52" spans="1:22" s="34" customFormat="1" ht="16.5" thickBot="1">
      <c r="A52" s="72"/>
      <c r="B52" s="26" t="s">
        <v>190</v>
      </c>
      <c r="C52" s="72"/>
      <c r="D52" s="207"/>
      <c r="E52" s="207"/>
      <c r="F52" s="207"/>
      <c r="G52" s="207"/>
      <c r="H52" s="207"/>
      <c r="I52" s="207"/>
      <c r="J52" s="207"/>
      <c r="K52" s="74"/>
      <c r="L52" s="75"/>
      <c r="M52" s="48"/>
      <c r="N52" s="48"/>
      <c r="O52" s="48"/>
      <c r="P52" s="48"/>
      <c r="Q52" s="76"/>
      <c r="R52" s="77"/>
      <c r="S52" s="78"/>
      <c r="T52" s="78"/>
      <c r="U52" s="79"/>
    </row>
    <row r="53" spans="1:22" ht="15">
      <c r="A53" s="180">
        <v>1</v>
      </c>
      <c r="B53" s="209" t="s">
        <v>17</v>
      </c>
      <c r="C53" s="182" t="s">
        <v>188</v>
      </c>
      <c r="D53" s="238"/>
      <c r="E53" s="239"/>
      <c r="F53" s="240"/>
      <c r="G53" s="241"/>
      <c r="H53" s="241"/>
      <c r="I53" s="241"/>
      <c r="J53" s="241"/>
      <c r="K53" s="203">
        <v>18</v>
      </c>
      <c r="L53" s="201">
        <f>SUM(D53:K53)</f>
        <v>18</v>
      </c>
      <c r="M53" s="7"/>
      <c r="N53" s="8"/>
      <c r="O53" s="9" t="str">
        <f t="shared" ref="O53:O82" si="11">IF(AND(L53&gt;=60,L53&lt;180,N53="",M53="brak"),"pop -b.ks.",IF(AND(L53&gt;=60,L53&lt;180,N53="",M53="x"),"pop",IF(AND(L53&gt;=180,N53=""),"pop+br",IF(AND(L53&gt;=120,N53="pop",M53="brak"),"br -b.ks.",IF(AND(L53&gt;=120,N53="pop"),"br",IF(AND(L53&gt;=360,N53="br"),"sr",IF(AND(L53&gt;=720,N53="sr"),"zł",IF(AND(M53&gt;=120,N53="zł"),"za wytrw.",""))))))))</f>
        <v/>
      </c>
      <c r="P53" s="10">
        <f>IF(O53="",L53,IF(AND(L53&gt;180,O53="pop+br"),L53-180,IF(AND(L53&gt;120,O53="br"),L53-120,IF(AND(L53&gt;60,O53="pop"),L53-60,IF(AND(L53&gt;360,O53="sr"),L53-360,"")))))</f>
        <v>18</v>
      </c>
      <c r="Q53" s="11">
        <f>IF(AND( O53="pop",P53&gt;60),60,P53)</f>
        <v>18</v>
      </c>
      <c r="R53" s="12"/>
      <c r="S53" s="13">
        <f>COUNT(D53:E53)</f>
        <v>0</v>
      </c>
      <c r="T53" s="14">
        <f>COUNT(G53:J53)</f>
        <v>0</v>
      </c>
      <c r="U53" s="15">
        <f>SUM(R53:T53)</f>
        <v>0</v>
      </c>
    </row>
    <row r="54" spans="1:22" ht="15">
      <c r="A54" s="183">
        <v>2</v>
      </c>
      <c r="B54" s="181" t="s">
        <v>20</v>
      </c>
      <c r="C54" s="182" t="s">
        <v>45</v>
      </c>
      <c r="D54" s="238"/>
      <c r="E54" s="239"/>
      <c r="F54" s="240"/>
      <c r="G54" s="241"/>
      <c r="H54" s="241"/>
      <c r="I54" s="241"/>
      <c r="J54" s="241"/>
      <c r="K54" s="203">
        <v>18</v>
      </c>
      <c r="L54" s="201">
        <f t="shared" ref="L54:L93" si="12">SUM(D54:K54)</f>
        <v>18</v>
      </c>
      <c r="M54" s="7"/>
      <c r="N54" s="8"/>
      <c r="O54" s="9" t="str">
        <f t="shared" si="11"/>
        <v/>
      </c>
      <c r="P54" s="10">
        <f>IF(O54="",L54,IF(AND(L54&gt;180,O54="pop+br"),L54-180,IF(AND(L54&gt;120,O54="br"),L54-120,IF(AND(L54&gt;60,O54="pop"),L54-60,IF(AND(L54&gt;360,O54="sr"),L54-360,"")))))</f>
        <v>18</v>
      </c>
      <c r="Q54" s="11">
        <f t="shared" ref="Q54:Q94" si="13">IF(AND( O54="pop",P54&gt;60),60,P54)</f>
        <v>18</v>
      </c>
      <c r="R54" s="12"/>
      <c r="S54" s="13">
        <f t="shared" ref="S54:S93" si="14">COUNT(D54:E54)</f>
        <v>0</v>
      </c>
      <c r="T54" s="14">
        <f t="shared" ref="T54:T93" si="15">COUNT(G54:J54)</f>
        <v>0</v>
      </c>
      <c r="U54" s="15">
        <f t="shared" ref="U54:U92" si="16">SUM(R54:T54)</f>
        <v>0</v>
      </c>
    </row>
    <row r="55" spans="1:22" ht="15">
      <c r="A55" s="180">
        <v>3</v>
      </c>
      <c r="B55" s="181" t="s">
        <v>21</v>
      </c>
      <c r="C55" s="182" t="s">
        <v>45</v>
      </c>
      <c r="D55" s="238"/>
      <c r="E55" s="239"/>
      <c r="F55" s="240"/>
      <c r="G55" s="241"/>
      <c r="H55" s="241"/>
      <c r="I55" s="241"/>
      <c r="J55" s="241"/>
      <c r="K55" s="203">
        <v>18</v>
      </c>
      <c r="L55" s="201">
        <f t="shared" si="12"/>
        <v>18</v>
      </c>
      <c r="M55" s="7"/>
      <c r="N55" s="8"/>
      <c r="O55" s="9" t="str">
        <f t="shared" si="11"/>
        <v/>
      </c>
      <c r="P55" s="10">
        <f>IF(O55="",L55,IF(AND(L55&gt;180,O55="pop+br"),L55-180,IF(AND(L55&gt;120,O55="br"),L55-120,IF(AND(L55&gt;60,O55="pop"),L55-60,IF(AND(L55&gt;360,O55="sr"),L55-360,"")))))</f>
        <v>18</v>
      </c>
      <c r="Q55" s="11">
        <f t="shared" si="13"/>
        <v>18</v>
      </c>
      <c r="R55" s="12"/>
      <c r="S55" s="13">
        <f t="shared" si="14"/>
        <v>0</v>
      </c>
      <c r="T55" s="14">
        <f t="shared" si="15"/>
        <v>0</v>
      </c>
      <c r="U55" s="15">
        <f t="shared" si="16"/>
        <v>0</v>
      </c>
    </row>
    <row r="56" spans="1:22" ht="15">
      <c r="A56" s="183">
        <v>4</v>
      </c>
      <c r="B56" s="181" t="s">
        <v>22</v>
      </c>
      <c r="C56" s="182" t="s">
        <v>45</v>
      </c>
      <c r="D56" s="238"/>
      <c r="E56" s="239">
        <v>35</v>
      </c>
      <c r="F56" s="240"/>
      <c r="G56" s="241"/>
      <c r="H56" s="241"/>
      <c r="I56" s="241"/>
      <c r="J56" s="241"/>
      <c r="K56" s="203">
        <v>18</v>
      </c>
      <c r="L56" s="201">
        <f t="shared" si="12"/>
        <v>53</v>
      </c>
      <c r="M56" s="7"/>
      <c r="N56" s="8"/>
      <c r="O56" s="9" t="str">
        <f t="shared" si="11"/>
        <v/>
      </c>
      <c r="P56" s="10">
        <f>IF(O56="",L56,IF(AND(L56&gt;180,O56="pop+br"),L56-180,IF(AND(L56&gt;120,O56="br"),L56-120,IF(AND(L56&gt;60,O56="pop"),L56-60,IF(AND(L56&gt;360,O56="sr"),L56-360,"")))))</f>
        <v>53</v>
      </c>
      <c r="Q56" s="11">
        <f t="shared" si="13"/>
        <v>53</v>
      </c>
      <c r="R56" s="12"/>
      <c r="S56" s="13">
        <f t="shared" si="14"/>
        <v>1</v>
      </c>
      <c r="T56" s="14">
        <f t="shared" si="15"/>
        <v>0</v>
      </c>
      <c r="U56" s="15">
        <f t="shared" si="16"/>
        <v>1</v>
      </c>
    </row>
    <row r="57" spans="1:22" ht="15">
      <c r="A57" s="180">
        <v>5</v>
      </c>
      <c r="B57" s="181" t="s">
        <v>186</v>
      </c>
      <c r="C57" s="182" t="s">
        <v>58</v>
      </c>
      <c r="D57" s="238"/>
      <c r="E57" s="239"/>
      <c r="F57" s="240"/>
      <c r="G57" s="241"/>
      <c r="H57" s="241"/>
      <c r="I57" s="241">
        <v>21</v>
      </c>
      <c r="J57" s="241"/>
      <c r="K57" s="203">
        <v>0</v>
      </c>
      <c r="L57" s="201">
        <f t="shared" si="12"/>
        <v>21</v>
      </c>
      <c r="M57" s="7"/>
      <c r="N57" s="8"/>
      <c r="O57" s="9" t="str">
        <f t="shared" si="11"/>
        <v/>
      </c>
      <c r="P57" s="10"/>
      <c r="Q57" s="11">
        <f t="shared" si="13"/>
        <v>0</v>
      </c>
      <c r="R57" s="12"/>
      <c r="S57" s="13">
        <f t="shared" si="14"/>
        <v>0</v>
      </c>
      <c r="T57" s="14">
        <f t="shared" si="15"/>
        <v>1</v>
      </c>
      <c r="U57" s="15">
        <f t="shared" si="16"/>
        <v>1</v>
      </c>
    </row>
    <row r="58" spans="1:22" ht="15">
      <c r="A58" s="183">
        <v>6</v>
      </c>
      <c r="B58" s="181" t="s">
        <v>187</v>
      </c>
      <c r="C58" s="182" t="s">
        <v>58</v>
      </c>
      <c r="D58" s="238"/>
      <c r="E58" s="239"/>
      <c r="F58" s="240"/>
      <c r="G58" s="241"/>
      <c r="H58" s="241"/>
      <c r="I58" s="241">
        <v>21</v>
      </c>
      <c r="J58" s="241"/>
      <c r="K58" s="203">
        <v>0</v>
      </c>
      <c r="L58" s="201">
        <f t="shared" si="12"/>
        <v>21</v>
      </c>
      <c r="M58" s="7"/>
      <c r="N58" s="8"/>
      <c r="O58" s="9" t="str">
        <f t="shared" si="11"/>
        <v/>
      </c>
      <c r="P58" s="10"/>
      <c r="Q58" s="11">
        <f t="shared" si="13"/>
        <v>0</v>
      </c>
      <c r="R58" s="12"/>
      <c r="S58" s="13">
        <f t="shared" si="14"/>
        <v>0</v>
      </c>
      <c r="T58" s="14">
        <f t="shared" si="15"/>
        <v>1</v>
      </c>
      <c r="U58" s="15">
        <f t="shared" si="16"/>
        <v>1</v>
      </c>
    </row>
    <row r="59" spans="1:22" ht="15">
      <c r="A59" s="180">
        <v>7</v>
      </c>
      <c r="B59" s="181" t="s">
        <v>24</v>
      </c>
      <c r="C59" s="182" t="s">
        <v>127</v>
      </c>
      <c r="D59" s="238"/>
      <c r="E59" s="239">
        <v>35</v>
      </c>
      <c r="F59" s="240"/>
      <c r="G59" s="241"/>
      <c r="H59" s="241"/>
      <c r="I59" s="241"/>
      <c r="J59" s="241"/>
      <c r="K59" s="203">
        <v>37</v>
      </c>
      <c r="L59" s="201">
        <f>SUM(D511:K511)</f>
        <v>0</v>
      </c>
      <c r="M59" s="7"/>
      <c r="N59" s="8" t="s">
        <v>78</v>
      </c>
      <c r="O59" s="9" t="str">
        <f>IF(AND(L511&gt;=60,L511&lt;180,N511="",M511="brak"),"pop -b.ks.",IF(AND(L511&gt;=60,L511&lt;180,N511="",M511="x"),"pop",IF(AND(L511&gt;=180,N511=""),"pop+br",IF(AND(L511&gt;=120,N511="pop",M511="brak"),"br -b.ks.",IF(AND(L511&gt;=120,N511="pop"),"br",IF(AND(L511&gt;=360,N511="br"),"sr",IF(AND(L511&gt;=720,N511="sr"),"zł",IF(AND(M511&gt;=120,N511="zł"),"za wytrw.",""))))))))</f>
        <v/>
      </c>
      <c r="P59" s="10">
        <f>IF(O511="",L511,IF(AND(L511&gt;180,O511="pop+br"),L511-180,IF(AND(L511&gt;120,O511="br"),L511-120,IF(AND(L511&gt;60,O511="pop"),L511-60,IF(AND(L511&gt;360,O511="sr"),L511-360,"")))))</f>
        <v>0</v>
      </c>
      <c r="Q59" s="11">
        <f t="shared" si="13"/>
        <v>0</v>
      </c>
      <c r="R59" s="12"/>
      <c r="S59" s="13">
        <f t="shared" si="14"/>
        <v>1</v>
      </c>
      <c r="T59" s="14">
        <f t="shared" si="15"/>
        <v>0</v>
      </c>
      <c r="U59" s="15">
        <f t="shared" si="16"/>
        <v>1</v>
      </c>
    </row>
    <row r="60" spans="1:22" ht="15">
      <c r="A60" s="183">
        <v>8</v>
      </c>
      <c r="B60" s="181" t="s">
        <v>27</v>
      </c>
      <c r="C60" s="182" t="s">
        <v>127</v>
      </c>
      <c r="D60" s="238"/>
      <c r="E60" s="239"/>
      <c r="F60" s="240"/>
      <c r="G60" s="241"/>
      <c r="H60" s="241"/>
      <c r="I60" s="241"/>
      <c r="J60" s="241"/>
      <c r="K60" s="203">
        <v>50</v>
      </c>
      <c r="L60" s="201">
        <f t="shared" si="12"/>
        <v>50</v>
      </c>
      <c r="M60" s="7"/>
      <c r="N60" s="8"/>
      <c r="O60" s="9" t="str">
        <f t="shared" si="11"/>
        <v/>
      </c>
      <c r="P60" s="10">
        <f t="shared" ref="P60:P88" si="17">IF(O60="",L60,IF(AND(L60&gt;180,O60="pop+br"),L60-180,IF(AND(L60&gt;120,O60="br"),L60-120,IF(AND(L60&gt;60,O60="pop"),L60-60,IF(AND(L60&gt;360,O60="sr"),L60-360,"")))))</f>
        <v>50</v>
      </c>
      <c r="Q60" s="11">
        <f t="shared" si="13"/>
        <v>50</v>
      </c>
      <c r="R60" s="12"/>
      <c r="S60" s="13">
        <f t="shared" si="14"/>
        <v>0</v>
      </c>
      <c r="T60" s="14">
        <f t="shared" si="15"/>
        <v>0</v>
      </c>
      <c r="U60" s="15">
        <f t="shared" si="16"/>
        <v>0</v>
      </c>
    </row>
    <row r="61" spans="1:22" ht="15">
      <c r="A61" s="180">
        <v>10</v>
      </c>
      <c r="B61" s="181" t="s">
        <v>28</v>
      </c>
      <c r="C61" s="182" t="s">
        <v>127</v>
      </c>
      <c r="D61" s="238"/>
      <c r="E61" s="239"/>
      <c r="F61" s="240"/>
      <c r="G61" s="241"/>
      <c r="H61" s="241"/>
      <c r="I61" s="241"/>
      <c r="J61" s="241"/>
      <c r="K61" s="203">
        <v>60</v>
      </c>
      <c r="L61" s="201">
        <f t="shared" si="12"/>
        <v>60</v>
      </c>
      <c r="M61" s="202"/>
      <c r="N61" s="8" t="s">
        <v>78</v>
      </c>
      <c r="O61" s="9" t="str">
        <f t="shared" si="11"/>
        <v/>
      </c>
      <c r="P61" s="10">
        <f t="shared" si="17"/>
        <v>60</v>
      </c>
      <c r="Q61" s="11">
        <f t="shared" si="13"/>
        <v>60</v>
      </c>
      <c r="R61" s="12"/>
      <c r="S61" s="13">
        <f t="shared" si="14"/>
        <v>0</v>
      </c>
      <c r="T61" s="14">
        <f t="shared" si="15"/>
        <v>0</v>
      </c>
      <c r="U61" s="15">
        <f t="shared" si="16"/>
        <v>0</v>
      </c>
    </row>
    <row r="62" spans="1:22" ht="15">
      <c r="A62" s="183">
        <v>10</v>
      </c>
      <c r="B62" s="181" t="s">
        <v>29</v>
      </c>
      <c r="C62" s="182" t="s">
        <v>127</v>
      </c>
      <c r="D62" s="238"/>
      <c r="E62" s="239">
        <v>35</v>
      </c>
      <c r="F62" s="240"/>
      <c r="G62" s="241"/>
      <c r="H62" s="241"/>
      <c r="I62" s="241"/>
      <c r="J62" s="241"/>
      <c r="K62" s="203">
        <v>60</v>
      </c>
      <c r="L62" s="201">
        <f t="shared" si="12"/>
        <v>95</v>
      </c>
      <c r="M62" s="7"/>
      <c r="N62" s="8" t="s">
        <v>78</v>
      </c>
      <c r="O62" s="9" t="str">
        <f t="shared" si="11"/>
        <v/>
      </c>
      <c r="P62" s="10">
        <f t="shared" si="17"/>
        <v>95</v>
      </c>
      <c r="Q62" s="11">
        <f t="shared" si="13"/>
        <v>95</v>
      </c>
      <c r="R62" s="12"/>
      <c r="S62" s="13">
        <f t="shared" si="14"/>
        <v>1</v>
      </c>
      <c r="T62" s="14">
        <f t="shared" si="15"/>
        <v>0</v>
      </c>
      <c r="U62" s="15">
        <f t="shared" si="16"/>
        <v>1</v>
      </c>
    </row>
    <row r="63" spans="1:22" ht="15">
      <c r="A63" s="180">
        <v>11</v>
      </c>
      <c r="B63" s="251" t="s">
        <v>32</v>
      </c>
      <c r="C63" s="252" t="s">
        <v>127</v>
      </c>
      <c r="D63" s="238">
        <v>30</v>
      </c>
      <c r="E63" s="239"/>
      <c r="F63" s="240"/>
      <c r="G63" s="241"/>
      <c r="H63" s="241"/>
      <c r="I63" s="241"/>
      <c r="J63" s="241"/>
      <c r="K63" s="203">
        <v>50</v>
      </c>
      <c r="L63" s="242">
        <f t="shared" si="12"/>
        <v>80</v>
      </c>
      <c r="M63" s="185"/>
      <c r="N63" s="13"/>
      <c r="O63" s="9" t="s">
        <v>202</v>
      </c>
      <c r="P63" s="10" t="str">
        <f t="shared" si="17"/>
        <v/>
      </c>
      <c r="Q63" s="11" t="str">
        <f t="shared" si="13"/>
        <v/>
      </c>
      <c r="R63" s="12"/>
      <c r="S63" s="13">
        <f t="shared" si="14"/>
        <v>1</v>
      </c>
      <c r="T63" s="14">
        <f t="shared" si="15"/>
        <v>0</v>
      </c>
      <c r="U63" s="15">
        <f t="shared" si="16"/>
        <v>1</v>
      </c>
    </row>
    <row r="64" spans="1:22" ht="15">
      <c r="A64" s="183">
        <v>12</v>
      </c>
      <c r="B64" s="181" t="s">
        <v>37</v>
      </c>
      <c r="C64" s="182" t="s">
        <v>122</v>
      </c>
      <c r="D64" s="238"/>
      <c r="E64" s="239"/>
      <c r="F64" s="240"/>
      <c r="G64" s="241"/>
      <c r="H64" s="241"/>
      <c r="I64" s="241"/>
      <c r="J64" s="241"/>
      <c r="K64" s="203">
        <v>29</v>
      </c>
      <c r="L64" s="201">
        <f t="shared" si="12"/>
        <v>29</v>
      </c>
      <c r="M64" s="7"/>
      <c r="N64" s="8"/>
      <c r="O64" s="9" t="str">
        <f t="shared" si="11"/>
        <v/>
      </c>
      <c r="P64" s="10">
        <f t="shared" si="17"/>
        <v>29</v>
      </c>
      <c r="Q64" s="11">
        <f t="shared" si="13"/>
        <v>29</v>
      </c>
      <c r="R64" s="12"/>
      <c r="S64" s="13">
        <f t="shared" si="14"/>
        <v>0</v>
      </c>
      <c r="T64" s="14">
        <f t="shared" si="15"/>
        <v>0</v>
      </c>
      <c r="U64" s="15">
        <f t="shared" si="16"/>
        <v>0</v>
      </c>
    </row>
    <row r="65" spans="1:21" ht="15">
      <c r="A65" s="180">
        <v>13</v>
      </c>
      <c r="B65" s="181" t="s">
        <v>38</v>
      </c>
      <c r="C65" s="182" t="s">
        <v>122</v>
      </c>
      <c r="D65" s="238"/>
      <c r="E65" s="239"/>
      <c r="F65" s="240"/>
      <c r="G65" s="241"/>
      <c r="H65" s="241"/>
      <c r="I65" s="241"/>
      <c r="J65" s="241"/>
      <c r="K65" s="203">
        <v>0</v>
      </c>
      <c r="L65" s="201">
        <f t="shared" si="12"/>
        <v>0</v>
      </c>
      <c r="M65" s="7"/>
      <c r="N65" s="8"/>
      <c r="O65" s="9" t="str">
        <f t="shared" si="11"/>
        <v/>
      </c>
      <c r="P65" s="10">
        <f t="shared" si="17"/>
        <v>0</v>
      </c>
      <c r="Q65" s="11">
        <f t="shared" si="13"/>
        <v>0</v>
      </c>
      <c r="R65" s="12"/>
      <c r="S65" s="13">
        <f t="shared" si="14"/>
        <v>0</v>
      </c>
      <c r="T65" s="14">
        <f t="shared" si="15"/>
        <v>0</v>
      </c>
      <c r="U65" s="15">
        <f t="shared" si="16"/>
        <v>0</v>
      </c>
    </row>
    <row r="66" spans="1:21" ht="15">
      <c r="A66" s="183">
        <v>14</v>
      </c>
      <c r="B66" s="181" t="s">
        <v>42</v>
      </c>
      <c r="C66" s="182" t="s">
        <v>123</v>
      </c>
      <c r="D66" s="238"/>
      <c r="E66" s="239"/>
      <c r="F66" s="240"/>
      <c r="G66" s="241"/>
      <c r="H66" s="241"/>
      <c r="I66" s="241"/>
      <c r="J66" s="241"/>
      <c r="K66" s="203">
        <v>7</v>
      </c>
      <c r="L66" s="201">
        <f t="shared" si="12"/>
        <v>7</v>
      </c>
      <c r="M66" s="7"/>
      <c r="N66" s="8" t="s">
        <v>78</v>
      </c>
      <c r="O66" s="9" t="str">
        <f t="shared" si="11"/>
        <v/>
      </c>
      <c r="P66" s="10">
        <f t="shared" si="17"/>
        <v>7</v>
      </c>
      <c r="Q66" s="11">
        <f t="shared" si="13"/>
        <v>7</v>
      </c>
      <c r="R66" s="12"/>
      <c r="S66" s="13">
        <f t="shared" si="14"/>
        <v>0</v>
      </c>
      <c r="T66" s="14">
        <f t="shared" si="15"/>
        <v>0</v>
      </c>
      <c r="U66" s="15">
        <f t="shared" si="16"/>
        <v>0</v>
      </c>
    </row>
    <row r="67" spans="1:21" ht="15">
      <c r="A67" s="180">
        <v>15</v>
      </c>
      <c r="B67" s="181" t="s">
        <v>44</v>
      </c>
      <c r="C67" s="182" t="s">
        <v>124</v>
      </c>
      <c r="D67" s="238">
        <v>30</v>
      </c>
      <c r="E67" s="239"/>
      <c r="F67" s="240"/>
      <c r="G67" s="241"/>
      <c r="H67" s="241"/>
      <c r="I67" s="241"/>
      <c r="J67" s="241"/>
      <c r="K67" s="203">
        <v>53</v>
      </c>
      <c r="L67" s="201">
        <f t="shared" si="12"/>
        <v>83</v>
      </c>
      <c r="M67" s="7"/>
      <c r="N67" s="8" t="s">
        <v>78</v>
      </c>
      <c r="O67" s="9" t="str">
        <f t="shared" si="11"/>
        <v/>
      </c>
      <c r="P67" s="10">
        <f t="shared" si="17"/>
        <v>83</v>
      </c>
      <c r="Q67" s="11">
        <f t="shared" si="13"/>
        <v>83</v>
      </c>
      <c r="R67" s="12"/>
      <c r="S67" s="13">
        <f t="shared" si="14"/>
        <v>1</v>
      </c>
      <c r="T67" s="14">
        <f t="shared" si="15"/>
        <v>0</v>
      </c>
      <c r="U67" s="15">
        <f t="shared" si="16"/>
        <v>1</v>
      </c>
    </row>
    <row r="68" spans="1:21" ht="15">
      <c r="A68" s="183">
        <v>16</v>
      </c>
      <c r="B68" s="251" t="s">
        <v>48</v>
      </c>
      <c r="C68" s="252" t="s">
        <v>124</v>
      </c>
      <c r="D68" s="238">
        <v>30</v>
      </c>
      <c r="E68" s="239"/>
      <c r="F68" s="240"/>
      <c r="G68" s="241"/>
      <c r="H68" s="241"/>
      <c r="I68" s="241"/>
      <c r="J68" s="241"/>
      <c r="K68" s="203">
        <v>52</v>
      </c>
      <c r="L68" s="242">
        <f t="shared" si="12"/>
        <v>82</v>
      </c>
      <c r="M68" s="185"/>
      <c r="N68" s="8"/>
      <c r="O68" s="9" t="s">
        <v>202</v>
      </c>
      <c r="P68" s="10" t="str">
        <f t="shared" si="17"/>
        <v/>
      </c>
      <c r="Q68" s="11" t="str">
        <f t="shared" si="13"/>
        <v/>
      </c>
      <c r="R68" s="12"/>
      <c r="S68" s="13">
        <f t="shared" si="14"/>
        <v>1</v>
      </c>
      <c r="T68" s="14">
        <f t="shared" si="15"/>
        <v>0</v>
      </c>
      <c r="U68" s="15">
        <f t="shared" si="16"/>
        <v>1</v>
      </c>
    </row>
    <row r="69" spans="1:21" ht="15">
      <c r="A69" s="180">
        <v>17</v>
      </c>
      <c r="B69" s="181" t="s">
        <v>53</v>
      </c>
      <c r="C69" s="182" t="s">
        <v>124</v>
      </c>
      <c r="D69" s="238"/>
      <c r="E69" s="239"/>
      <c r="F69" s="240"/>
      <c r="G69" s="241"/>
      <c r="H69" s="241"/>
      <c r="I69" s="241"/>
      <c r="J69" s="241"/>
      <c r="K69" s="203">
        <v>42</v>
      </c>
      <c r="L69" s="201">
        <f>SUM(D611:K611)</f>
        <v>0</v>
      </c>
      <c r="M69" s="7"/>
      <c r="N69" s="8" t="s">
        <v>78</v>
      </c>
      <c r="O69" s="9" t="str">
        <f>IF(AND(L611&gt;=60,L611&lt;180,N611="",M611="brak"),"pop -b.ks.",IF(AND(L611&gt;=60,L611&lt;180,N611="",M611="x"),"pop",IF(AND(L611&gt;=180,N611=""),"pop+br",IF(AND(L611&gt;=120,N611="pop",M611="brak"),"br -b.ks.",IF(AND(L611&gt;=120,N611="pop"),"br",IF(AND(L611&gt;=360,N611="br"),"sr",IF(AND(L611&gt;=720,N611="sr"),"zł",IF(AND(M611&gt;=120,N611="zł"),"za wytrw.",""))))))))</f>
        <v/>
      </c>
      <c r="P69" s="10">
        <f>IF(O611="",L611,IF(AND(L611&gt;180,O611="pop+br"),L611-180,IF(AND(L611&gt;120,O611="br"),L611-120,IF(AND(L611&gt;60,O611="pop"),L611-60,IF(AND(L611&gt;360,O611="sr"),L611-360,"")))))</f>
        <v>0</v>
      </c>
      <c r="Q69" s="11">
        <f t="shared" si="13"/>
        <v>0</v>
      </c>
      <c r="R69" s="12"/>
      <c r="S69" s="13">
        <f t="shared" si="14"/>
        <v>0</v>
      </c>
      <c r="T69" s="14">
        <f t="shared" si="15"/>
        <v>0</v>
      </c>
      <c r="U69" s="15">
        <f t="shared" si="16"/>
        <v>0</v>
      </c>
    </row>
    <row r="70" spans="1:21" ht="15">
      <c r="A70" s="183">
        <v>18</v>
      </c>
      <c r="B70" s="181" t="s">
        <v>54</v>
      </c>
      <c r="C70" s="182" t="s">
        <v>124</v>
      </c>
      <c r="D70" s="238">
        <v>30</v>
      </c>
      <c r="E70" s="239"/>
      <c r="F70" s="240"/>
      <c r="G70" s="241"/>
      <c r="H70" s="241"/>
      <c r="I70" s="241"/>
      <c r="J70" s="241"/>
      <c r="K70" s="203">
        <v>41</v>
      </c>
      <c r="L70" s="201">
        <f t="shared" si="12"/>
        <v>71</v>
      </c>
      <c r="M70" s="7"/>
      <c r="N70" s="8" t="s">
        <v>78</v>
      </c>
      <c r="O70" s="9" t="str">
        <f t="shared" si="11"/>
        <v/>
      </c>
      <c r="P70" s="10">
        <f t="shared" si="17"/>
        <v>71</v>
      </c>
      <c r="Q70" s="11">
        <f t="shared" si="13"/>
        <v>71</v>
      </c>
      <c r="R70" s="12"/>
      <c r="S70" s="13">
        <f t="shared" si="14"/>
        <v>1</v>
      </c>
      <c r="T70" s="14">
        <f t="shared" si="15"/>
        <v>0</v>
      </c>
      <c r="U70" s="15">
        <f t="shared" si="16"/>
        <v>1</v>
      </c>
    </row>
    <row r="71" spans="1:21" ht="15">
      <c r="A71" s="180">
        <v>110</v>
      </c>
      <c r="B71" s="251" t="s">
        <v>55</v>
      </c>
      <c r="C71" s="252" t="s">
        <v>124</v>
      </c>
      <c r="D71" s="238">
        <v>30</v>
      </c>
      <c r="E71" s="239"/>
      <c r="F71" s="240"/>
      <c r="G71" s="241"/>
      <c r="H71" s="241"/>
      <c r="I71" s="241"/>
      <c r="J71" s="241"/>
      <c r="K71" s="203">
        <v>81</v>
      </c>
      <c r="L71" s="242">
        <f t="shared" si="12"/>
        <v>111</v>
      </c>
      <c r="M71" s="185"/>
      <c r="N71" s="8"/>
      <c r="O71" s="9" t="s">
        <v>202</v>
      </c>
      <c r="P71" s="10" t="str">
        <f t="shared" si="17"/>
        <v/>
      </c>
      <c r="Q71" s="11" t="str">
        <f t="shared" si="13"/>
        <v/>
      </c>
      <c r="R71" s="12"/>
      <c r="S71" s="13">
        <f t="shared" si="14"/>
        <v>1</v>
      </c>
      <c r="T71" s="14">
        <f t="shared" si="15"/>
        <v>0</v>
      </c>
      <c r="U71" s="15">
        <f t="shared" si="16"/>
        <v>1</v>
      </c>
    </row>
    <row r="72" spans="1:21" ht="15">
      <c r="A72" s="183">
        <v>20</v>
      </c>
      <c r="B72" s="251" t="s">
        <v>57</v>
      </c>
      <c r="C72" s="252" t="s">
        <v>125</v>
      </c>
      <c r="D72" s="238"/>
      <c r="E72" s="239"/>
      <c r="F72" s="240"/>
      <c r="G72" s="241"/>
      <c r="H72" s="241"/>
      <c r="I72" s="241"/>
      <c r="J72" s="241"/>
      <c r="K72" s="203">
        <v>130</v>
      </c>
      <c r="L72" s="242">
        <f t="shared" si="12"/>
        <v>130</v>
      </c>
      <c r="M72" s="185"/>
      <c r="N72" s="8"/>
      <c r="O72" s="9" t="s">
        <v>202</v>
      </c>
      <c r="P72" s="10" t="str">
        <f t="shared" si="17"/>
        <v/>
      </c>
      <c r="Q72" s="11" t="str">
        <f t="shared" si="13"/>
        <v/>
      </c>
      <c r="R72" s="12"/>
      <c r="S72" s="13">
        <f t="shared" si="14"/>
        <v>0</v>
      </c>
      <c r="T72" s="14">
        <f t="shared" si="15"/>
        <v>0</v>
      </c>
      <c r="U72" s="15">
        <f t="shared" si="16"/>
        <v>0</v>
      </c>
    </row>
    <row r="73" spans="1:21" ht="15">
      <c r="A73" s="180">
        <v>21</v>
      </c>
      <c r="B73" s="251" t="s">
        <v>59</v>
      </c>
      <c r="C73" s="252" t="s">
        <v>125</v>
      </c>
      <c r="D73" s="238"/>
      <c r="E73" s="239"/>
      <c r="F73" s="240"/>
      <c r="G73" s="241"/>
      <c r="H73" s="241"/>
      <c r="I73" s="241"/>
      <c r="J73" s="241"/>
      <c r="K73" s="203">
        <v>101</v>
      </c>
      <c r="L73" s="242">
        <f t="shared" si="12"/>
        <v>101</v>
      </c>
      <c r="M73" s="185"/>
      <c r="N73" s="8"/>
      <c r="O73" s="9" t="s">
        <v>202</v>
      </c>
      <c r="P73" s="10" t="str">
        <f t="shared" si="17"/>
        <v/>
      </c>
      <c r="Q73" s="11" t="str">
        <f t="shared" si="13"/>
        <v/>
      </c>
      <c r="R73" s="12"/>
      <c r="S73" s="13">
        <f t="shared" si="14"/>
        <v>0</v>
      </c>
      <c r="T73" s="14">
        <f t="shared" si="15"/>
        <v>0</v>
      </c>
      <c r="U73" s="15">
        <f t="shared" si="16"/>
        <v>0</v>
      </c>
    </row>
    <row r="74" spans="1:21" ht="15">
      <c r="A74" s="183">
        <v>22</v>
      </c>
      <c r="B74" s="181" t="s">
        <v>62</v>
      </c>
      <c r="C74" s="182" t="s">
        <v>125</v>
      </c>
      <c r="D74" s="238">
        <v>30</v>
      </c>
      <c r="E74" s="239"/>
      <c r="F74" s="240"/>
      <c r="G74" s="241"/>
      <c r="H74" s="241"/>
      <c r="I74" s="241"/>
      <c r="J74" s="241"/>
      <c r="K74" s="203">
        <v>24</v>
      </c>
      <c r="L74" s="201">
        <f t="shared" si="12"/>
        <v>54</v>
      </c>
      <c r="M74" s="7"/>
      <c r="N74" s="8"/>
      <c r="O74" s="9" t="str">
        <f t="shared" si="11"/>
        <v/>
      </c>
      <c r="P74" s="10">
        <f t="shared" si="17"/>
        <v>54</v>
      </c>
      <c r="Q74" s="11">
        <f t="shared" si="13"/>
        <v>54</v>
      </c>
      <c r="R74" s="12"/>
      <c r="S74" s="13">
        <f t="shared" si="14"/>
        <v>1</v>
      </c>
      <c r="T74" s="14">
        <f t="shared" si="15"/>
        <v>0</v>
      </c>
      <c r="U74" s="15">
        <f t="shared" si="16"/>
        <v>1</v>
      </c>
    </row>
    <row r="75" spans="1:21" ht="15">
      <c r="A75" s="180">
        <v>23</v>
      </c>
      <c r="B75" s="181" t="s">
        <v>65</v>
      </c>
      <c r="C75" s="182" t="s">
        <v>181</v>
      </c>
      <c r="D75" s="238"/>
      <c r="E75" s="239"/>
      <c r="F75" s="240"/>
      <c r="G75" s="241"/>
      <c r="H75" s="241"/>
      <c r="I75" s="241"/>
      <c r="J75" s="241"/>
      <c r="K75" s="203">
        <v>11</v>
      </c>
      <c r="L75" s="201">
        <f>SUM(D75:K75)</f>
        <v>11</v>
      </c>
      <c r="M75" s="7"/>
      <c r="N75" s="8"/>
      <c r="O75" s="9" t="str">
        <f t="shared" si="11"/>
        <v/>
      </c>
      <c r="P75" s="10">
        <f>IF(O75="",L75,IF(AND(L75&gt;180,O75="pop+br"),L75-180,IF(AND(L75&gt;120,O75="br"),L75-120,IF(AND(L75&gt;60,O75="pop"),L75-60,IF(AND(L75&gt;360,O75="sr"),L75-360,"")))))</f>
        <v>11</v>
      </c>
      <c r="Q75" s="11">
        <f t="shared" si="13"/>
        <v>11</v>
      </c>
      <c r="R75" s="12"/>
      <c r="S75" s="13">
        <f t="shared" si="14"/>
        <v>0</v>
      </c>
      <c r="T75" s="14">
        <f t="shared" si="15"/>
        <v>0</v>
      </c>
      <c r="U75" s="15">
        <f t="shared" si="16"/>
        <v>0</v>
      </c>
    </row>
    <row r="76" spans="1:21" ht="15">
      <c r="A76" s="183">
        <v>24</v>
      </c>
      <c r="B76" s="181" t="s">
        <v>67</v>
      </c>
      <c r="C76" s="182" t="s">
        <v>181</v>
      </c>
      <c r="D76" s="238"/>
      <c r="E76" s="239"/>
      <c r="F76" s="240"/>
      <c r="G76" s="241"/>
      <c r="H76" s="241"/>
      <c r="I76" s="241"/>
      <c r="J76" s="241"/>
      <c r="K76" s="203">
        <v>18</v>
      </c>
      <c r="L76" s="201">
        <f t="shared" si="12"/>
        <v>18</v>
      </c>
      <c r="M76" s="7"/>
      <c r="N76" s="8"/>
      <c r="O76" s="9" t="str">
        <f t="shared" si="11"/>
        <v/>
      </c>
      <c r="P76" s="10">
        <f t="shared" si="17"/>
        <v>18</v>
      </c>
      <c r="Q76" s="11">
        <f t="shared" si="13"/>
        <v>18</v>
      </c>
      <c r="R76" s="12"/>
      <c r="S76" s="13">
        <f t="shared" si="14"/>
        <v>0</v>
      </c>
      <c r="T76" s="14">
        <f t="shared" si="15"/>
        <v>0</v>
      </c>
      <c r="U76" s="15">
        <f t="shared" si="16"/>
        <v>0</v>
      </c>
    </row>
    <row r="77" spans="1:21" ht="15">
      <c r="A77" s="180">
        <v>25</v>
      </c>
      <c r="B77" s="181" t="s">
        <v>69</v>
      </c>
      <c r="C77" s="182" t="s">
        <v>126</v>
      </c>
      <c r="D77" s="238"/>
      <c r="E77" s="239"/>
      <c r="F77" s="240"/>
      <c r="G77" s="241"/>
      <c r="H77" s="241"/>
      <c r="I77" s="241"/>
      <c r="J77" s="241"/>
      <c r="K77" s="203">
        <v>18</v>
      </c>
      <c r="L77" s="201">
        <f t="shared" si="12"/>
        <v>18</v>
      </c>
      <c r="M77" s="7"/>
      <c r="N77" s="8"/>
      <c r="O77" s="9" t="str">
        <f t="shared" si="11"/>
        <v/>
      </c>
      <c r="P77" s="10">
        <f t="shared" si="17"/>
        <v>18</v>
      </c>
      <c r="Q77" s="11">
        <f t="shared" si="13"/>
        <v>18</v>
      </c>
      <c r="R77" s="12"/>
      <c r="S77" s="13">
        <f t="shared" si="14"/>
        <v>0</v>
      </c>
      <c r="T77" s="14">
        <f t="shared" si="15"/>
        <v>0</v>
      </c>
      <c r="U77" s="15">
        <f t="shared" si="16"/>
        <v>0</v>
      </c>
    </row>
    <row r="78" spans="1:21" ht="15">
      <c r="A78" s="183">
        <v>26</v>
      </c>
      <c r="B78" s="181" t="s">
        <v>70</v>
      </c>
      <c r="C78" s="182" t="s">
        <v>126</v>
      </c>
      <c r="D78" s="238"/>
      <c r="E78" s="239"/>
      <c r="F78" s="240"/>
      <c r="G78" s="241"/>
      <c r="H78" s="241"/>
      <c r="I78" s="241"/>
      <c r="J78" s="241"/>
      <c r="K78" s="203">
        <v>0</v>
      </c>
      <c r="L78" s="201">
        <f t="shared" si="12"/>
        <v>0</v>
      </c>
      <c r="M78" s="7"/>
      <c r="N78" s="8"/>
      <c r="O78" s="9" t="str">
        <f t="shared" si="11"/>
        <v/>
      </c>
      <c r="P78" s="10">
        <f t="shared" si="17"/>
        <v>0</v>
      </c>
      <c r="Q78" s="11">
        <f t="shared" si="13"/>
        <v>0</v>
      </c>
      <c r="R78" s="12"/>
      <c r="S78" s="13">
        <f t="shared" si="14"/>
        <v>0</v>
      </c>
      <c r="T78" s="14">
        <f t="shared" si="15"/>
        <v>0</v>
      </c>
      <c r="U78" s="15">
        <f t="shared" si="16"/>
        <v>0</v>
      </c>
    </row>
    <row r="79" spans="1:21" ht="15">
      <c r="A79" s="180">
        <v>27</v>
      </c>
      <c r="B79" s="181" t="s">
        <v>68</v>
      </c>
      <c r="C79" s="182" t="s">
        <v>181</v>
      </c>
      <c r="D79" s="238"/>
      <c r="E79" s="239"/>
      <c r="F79" s="240"/>
      <c r="G79" s="241"/>
      <c r="H79" s="241"/>
      <c r="I79" s="241"/>
      <c r="J79" s="241"/>
      <c r="K79" s="203">
        <v>11</v>
      </c>
      <c r="L79" s="201">
        <f>SUM(D711:K711)</f>
        <v>0</v>
      </c>
      <c r="M79" s="7"/>
      <c r="N79" s="8"/>
      <c r="O79" s="9" t="str">
        <f>IF(AND(L711&gt;=60,L711&lt;180,N711="",M711="brak"),"pop -b.ks.",IF(AND(L711&gt;=60,L711&lt;180,N711="",M711="x"),"pop",IF(AND(L711&gt;=180,N711=""),"pop+br",IF(AND(L711&gt;=120,N711="pop",M711="brak"),"br -b.ks.",IF(AND(L711&gt;=120,N711="pop"),"br",IF(AND(L711&gt;=360,N711="br"),"sr",IF(AND(L711&gt;=720,N711="sr"),"zł",IF(AND(M711&gt;=120,N711="zł"),"za wytrw.",""))))))))</f>
        <v/>
      </c>
      <c r="P79" s="10">
        <f>IF(O711="",L711,IF(AND(L711&gt;180,O711="pop+br"),L711-180,IF(AND(L711&gt;120,O711="br"),L711-120,IF(AND(L711&gt;60,O711="pop"),L711-60,IF(AND(L711&gt;360,O711="sr"),L711-360,"")))))</f>
        <v>0</v>
      </c>
      <c r="Q79" s="11">
        <f t="shared" si="13"/>
        <v>0</v>
      </c>
      <c r="R79" s="12"/>
      <c r="S79" s="13">
        <f t="shared" si="14"/>
        <v>0</v>
      </c>
      <c r="T79" s="14">
        <f t="shared" si="15"/>
        <v>0</v>
      </c>
      <c r="U79" s="15">
        <f t="shared" si="16"/>
        <v>0</v>
      </c>
    </row>
    <row r="80" spans="1:21" ht="15">
      <c r="A80" s="183">
        <v>28</v>
      </c>
      <c r="B80" s="181" t="s">
        <v>71</v>
      </c>
      <c r="C80" s="182" t="s">
        <v>126</v>
      </c>
      <c r="D80" s="238"/>
      <c r="E80" s="239"/>
      <c r="F80" s="240"/>
      <c r="G80" s="241"/>
      <c r="H80" s="241"/>
      <c r="I80" s="241"/>
      <c r="J80" s="241"/>
      <c r="K80" s="203">
        <v>18</v>
      </c>
      <c r="L80" s="201">
        <f t="shared" si="12"/>
        <v>18</v>
      </c>
      <c r="M80" s="7"/>
      <c r="N80" s="8"/>
      <c r="O80" s="9" t="str">
        <f t="shared" si="11"/>
        <v/>
      </c>
      <c r="P80" s="10">
        <f t="shared" si="17"/>
        <v>18</v>
      </c>
      <c r="Q80" s="11">
        <f t="shared" si="13"/>
        <v>18</v>
      </c>
      <c r="R80" s="12"/>
      <c r="S80" s="13">
        <f t="shared" si="14"/>
        <v>0</v>
      </c>
      <c r="T80" s="14">
        <f t="shared" si="15"/>
        <v>0</v>
      </c>
      <c r="U80" s="15">
        <f t="shared" si="16"/>
        <v>0</v>
      </c>
    </row>
    <row r="81" spans="1:21" ht="15">
      <c r="A81" s="180">
        <v>210</v>
      </c>
      <c r="B81" s="181" t="s">
        <v>72</v>
      </c>
      <c r="C81" s="182" t="s">
        <v>126</v>
      </c>
      <c r="D81" s="238"/>
      <c r="E81" s="239"/>
      <c r="F81" s="240"/>
      <c r="G81" s="241"/>
      <c r="H81" s="241"/>
      <c r="I81" s="241"/>
      <c r="J81" s="241"/>
      <c r="K81" s="203">
        <v>11</v>
      </c>
      <c r="L81" s="201">
        <f t="shared" si="12"/>
        <v>11</v>
      </c>
      <c r="M81" s="7"/>
      <c r="N81" s="8"/>
      <c r="O81" s="9" t="str">
        <f t="shared" si="11"/>
        <v/>
      </c>
      <c r="P81" s="10">
        <f t="shared" si="17"/>
        <v>11</v>
      </c>
      <c r="Q81" s="11">
        <f t="shared" si="13"/>
        <v>11</v>
      </c>
      <c r="R81" s="12"/>
      <c r="S81" s="13">
        <f t="shared" si="14"/>
        <v>0</v>
      </c>
      <c r="T81" s="14">
        <f t="shared" si="15"/>
        <v>0</v>
      </c>
      <c r="U81" s="15">
        <f t="shared" si="16"/>
        <v>0</v>
      </c>
    </row>
    <row r="82" spans="1:21" ht="15">
      <c r="A82" s="183">
        <v>30</v>
      </c>
      <c r="B82" s="181" t="s">
        <v>73</v>
      </c>
      <c r="C82" s="182" t="s">
        <v>126</v>
      </c>
      <c r="D82" s="238"/>
      <c r="E82" s="239"/>
      <c r="F82" s="243"/>
      <c r="G82" s="244"/>
      <c r="H82" s="241"/>
      <c r="I82" s="241"/>
      <c r="J82" s="241"/>
      <c r="K82" s="203">
        <v>60</v>
      </c>
      <c r="L82" s="201">
        <f t="shared" si="12"/>
        <v>60</v>
      </c>
      <c r="M82" s="7"/>
      <c r="N82" s="8" t="s">
        <v>78</v>
      </c>
      <c r="O82" s="9" t="str">
        <f t="shared" si="11"/>
        <v/>
      </c>
      <c r="P82" s="10">
        <f t="shared" si="17"/>
        <v>60</v>
      </c>
      <c r="Q82" s="11">
        <f t="shared" si="13"/>
        <v>60</v>
      </c>
      <c r="R82" s="12"/>
      <c r="S82" s="13">
        <f t="shared" si="14"/>
        <v>0</v>
      </c>
      <c r="T82" s="14">
        <f t="shared" si="15"/>
        <v>0</v>
      </c>
      <c r="U82" s="15">
        <f t="shared" si="16"/>
        <v>0</v>
      </c>
    </row>
    <row r="83" spans="1:21" ht="15">
      <c r="A83" s="180">
        <v>31</v>
      </c>
      <c r="B83" s="251" t="s">
        <v>76</v>
      </c>
      <c r="C83" s="252" t="s">
        <v>89</v>
      </c>
      <c r="D83" s="245"/>
      <c r="E83" s="245"/>
      <c r="F83" s="246"/>
      <c r="G83" s="247"/>
      <c r="H83" s="248"/>
      <c r="I83" s="248"/>
      <c r="J83" s="241"/>
      <c r="K83" s="203">
        <v>159</v>
      </c>
      <c r="L83" s="242">
        <f t="shared" si="12"/>
        <v>159</v>
      </c>
      <c r="M83" s="185"/>
      <c r="N83" s="8"/>
      <c r="O83" s="9" t="s">
        <v>202</v>
      </c>
      <c r="P83" s="10" t="str">
        <f t="shared" si="17"/>
        <v/>
      </c>
      <c r="Q83" s="11" t="str">
        <f t="shared" si="13"/>
        <v/>
      </c>
      <c r="R83" s="12"/>
      <c r="S83" s="13">
        <f t="shared" si="14"/>
        <v>0</v>
      </c>
      <c r="T83" s="14">
        <f t="shared" si="15"/>
        <v>0</v>
      </c>
      <c r="U83" s="15">
        <f t="shared" si="16"/>
        <v>0</v>
      </c>
    </row>
    <row r="84" spans="1:21" ht="15">
      <c r="A84" s="183">
        <v>32</v>
      </c>
      <c r="B84" s="253" t="s">
        <v>77</v>
      </c>
      <c r="C84" s="254" t="s">
        <v>89</v>
      </c>
      <c r="D84" s="245"/>
      <c r="E84" s="245"/>
      <c r="F84" s="246"/>
      <c r="G84" s="247"/>
      <c r="H84" s="248"/>
      <c r="I84" s="248"/>
      <c r="J84" s="241"/>
      <c r="K84" s="203">
        <v>214</v>
      </c>
      <c r="L84" s="242">
        <f t="shared" si="12"/>
        <v>214</v>
      </c>
      <c r="M84" s="185"/>
      <c r="N84" s="21" t="s">
        <v>78</v>
      </c>
      <c r="O84" s="9" t="s">
        <v>203</v>
      </c>
      <c r="P84" s="10" t="str">
        <f t="shared" si="17"/>
        <v/>
      </c>
      <c r="Q84" s="11" t="str">
        <f t="shared" si="13"/>
        <v/>
      </c>
      <c r="R84" s="12"/>
      <c r="S84" s="13">
        <f t="shared" si="14"/>
        <v>0</v>
      </c>
      <c r="T84" s="14">
        <f t="shared" si="15"/>
        <v>0</v>
      </c>
      <c r="U84" s="15">
        <f t="shared" si="16"/>
        <v>0</v>
      </c>
    </row>
    <row r="85" spans="1:21" ht="15">
      <c r="A85" s="180">
        <v>33</v>
      </c>
      <c r="B85" s="251" t="s">
        <v>79</v>
      </c>
      <c r="C85" s="252" t="s">
        <v>89</v>
      </c>
      <c r="D85" s="245"/>
      <c r="E85" s="245"/>
      <c r="F85" s="246"/>
      <c r="G85" s="247"/>
      <c r="H85" s="248"/>
      <c r="I85" s="248"/>
      <c r="J85" s="241"/>
      <c r="K85" s="203">
        <v>156</v>
      </c>
      <c r="L85" s="242">
        <f t="shared" si="12"/>
        <v>156</v>
      </c>
      <c r="M85" s="185"/>
      <c r="N85" s="8"/>
      <c r="O85" s="9" t="s">
        <v>202</v>
      </c>
      <c r="P85" s="10" t="str">
        <f t="shared" si="17"/>
        <v/>
      </c>
      <c r="Q85" s="11" t="str">
        <f t="shared" si="13"/>
        <v/>
      </c>
      <c r="R85" s="12"/>
      <c r="S85" s="13">
        <f t="shared" si="14"/>
        <v>0</v>
      </c>
      <c r="T85" s="14">
        <f t="shared" si="15"/>
        <v>0</v>
      </c>
      <c r="U85" s="15">
        <f t="shared" si="16"/>
        <v>0</v>
      </c>
    </row>
    <row r="86" spans="1:21" ht="15">
      <c r="A86" s="183">
        <v>34</v>
      </c>
      <c r="B86" s="181" t="s">
        <v>82</v>
      </c>
      <c r="C86" s="182" t="s">
        <v>121</v>
      </c>
      <c r="D86" s="245"/>
      <c r="E86" s="245">
        <v>35</v>
      </c>
      <c r="F86" s="246"/>
      <c r="G86" s="247"/>
      <c r="H86" s="248"/>
      <c r="I86" s="248"/>
      <c r="J86" s="241"/>
      <c r="K86" s="203">
        <v>117</v>
      </c>
      <c r="L86" s="201">
        <f t="shared" si="12"/>
        <v>152</v>
      </c>
      <c r="M86" s="7"/>
      <c r="N86" s="8" t="s">
        <v>85</v>
      </c>
      <c r="O86" s="9" t="str">
        <f t="shared" ref="O86:O88" si="18">IF(AND(L86&gt;=60,L86&lt;180,N86="",M86="brak"),"pop -b.ks.",IF(AND(L86&gt;=60,L86&lt;180,N86="",M86="x"),"pop",IF(AND(L86&gt;=180,N86=""),"pop+br",IF(AND(L86&gt;=120,N86="pop",M86="brak"),"br -b.ks.",IF(AND(L86&gt;=120,N86="pop"),"br",IF(AND(L86&gt;=360,N86="br"),"sr",IF(AND(L86&gt;=720,N86="sr"),"zł",IF(AND(M86&gt;=120,N86="zł"),"za wytrw.",""))))))))</f>
        <v/>
      </c>
      <c r="P86" s="10">
        <f t="shared" si="17"/>
        <v>152</v>
      </c>
      <c r="Q86" s="11">
        <f t="shared" si="13"/>
        <v>152</v>
      </c>
      <c r="R86" s="12"/>
      <c r="S86" s="13">
        <f t="shared" si="14"/>
        <v>1</v>
      </c>
      <c r="T86" s="14">
        <f t="shared" si="15"/>
        <v>0</v>
      </c>
      <c r="U86" s="15">
        <f t="shared" si="16"/>
        <v>1</v>
      </c>
    </row>
    <row r="87" spans="1:21" ht="14.25" customHeight="1">
      <c r="A87" s="180">
        <v>35</v>
      </c>
      <c r="B87" s="253" t="s">
        <v>87</v>
      </c>
      <c r="C87" s="254" t="s">
        <v>98</v>
      </c>
      <c r="D87" s="245"/>
      <c r="E87" s="245"/>
      <c r="F87" s="246"/>
      <c r="G87" s="247"/>
      <c r="H87" s="248"/>
      <c r="I87" s="248"/>
      <c r="J87" s="241"/>
      <c r="K87" s="203">
        <v>187</v>
      </c>
      <c r="L87" s="242">
        <f t="shared" si="12"/>
        <v>187</v>
      </c>
      <c r="M87" s="185"/>
      <c r="N87" s="8" t="s">
        <v>78</v>
      </c>
      <c r="O87" s="9" t="s">
        <v>203</v>
      </c>
      <c r="P87" s="10" t="str">
        <f t="shared" si="17"/>
        <v/>
      </c>
      <c r="Q87" s="11" t="str">
        <f t="shared" si="13"/>
        <v/>
      </c>
      <c r="R87" s="12"/>
      <c r="S87" s="13">
        <f t="shared" si="14"/>
        <v>0</v>
      </c>
      <c r="T87" s="14">
        <f t="shared" si="15"/>
        <v>0</v>
      </c>
      <c r="U87" s="15">
        <f t="shared" si="16"/>
        <v>0</v>
      </c>
    </row>
    <row r="88" spans="1:21" ht="15">
      <c r="A88" s="183">
        <v>36</v>
      </c>
      <c r="B88" s="181" t="s">
        <v>90</v>
      </c>
      <c r="C88" s="182" t="s">
        <v>120</v>
      </c>
      <c r="D88" s="238">
        <v>30</v>
      </c>
      <c r="E88" s="239"/>
      <c r="F88" s="249"/>
      <c r="G88" s="250"/>
      <c r="H88" s="241"/>
      <c r="I88" s="241"/>
      <c r="J88" s="241"/>
      <c r="K88" s="203">
        <v>60</v>
      </c>
      <c r="L88" s="201">
        <f t="shared" si="12"/>
        <v>90</v>
      </c>
      <c r="M88" s="7"/>
      <c r="N88" s="8" t="s">
        <v>78</v>
      </c>
      <c r="O88" s="9" t="str">
        <f t="shared" si="18"/>
        <v/>
      </c>
      <c r="P88" s="10">
        <f t="shared" si="17"/>
        <v>90</v>
      </c>
      <c r="Q88" s="11">
        <f t="shared" si="13"/>
        <v>90</v>
      </c>
      <c r="R88" s="12"/>
      <c r="S88" s="13">
        <f t="shared" si="14"/>
        <v>1</v>
      </c>
      <c r="T88" s="14">
        <f t="shared" si="15"/>
        <v>0</v>
      </c>
      <c r="U88" s="15">
        <f t="shared" si="16"/>
        <v>1</v>
      </c>
    </row>
    <row r="89" spans="1:21" ht="15">
      <c r="A89" s="180">
        <v>37</v>
      </c>
      <c r="B89" s="181" t="s">
        <v>94</v>
      </c>
      <c r="C89" s="182" t="s">
        <v>182</v>
      </c>
      <c r="D89" s="238"/>
      <c r="E89" s="239"/>
      <c r="F89" s="240"/>
      <c r="G89" s="241"/>
      <c r="H89" s="241"/>
      <c r="I89" s="241"/>
      <c r="J89" s="241"/>
      <c r="K89" s="203">
        <v>11</v>
      </c>
      <c r="L89" s="201">
        <f t="shared" si="12"/>
        <v>11</v>
      </c>
      <c r="M89" s="7"/>
      <c r="N89" s="8"/>
      <c r="O89" s="9" t="str">
        <f>IF(AND(L811&gt;=60,L811&lt;180,N811="",M811="brak"),"pop -b.ks.",IF(AND(L811&gt;=60,L811&lt;180,N811="",M811="x"),"pop",IF(AND(L811&gt;=180,N811=""),"pop+br",IF(AND(L811&gt;=120,N811="pop",M811="brak"),"br -b.ks.",IF(AND(L811&gt;=120,N811="pop"),"br",IF(AND(L811&gt;=360,N811="br"),"sr",IF(AND(L811&gt;=720,N811="sr"),"zł",IF(AND(M811&gt;=120,N811="zł"),"za wytrw.",""))))))))</f>
        <v/>
      </c>
      <c r="P89" s="10">
        <f>IF(O811="",L811,IF(AND(L811&gt;180,O811="pop+br"),L811-180,IF(AND(L811&gt;120,O811="br"),L811-120,IF(AND(L811&gt;60,O811="pop"),L811-60,IF(AND(L811&gt;360,O811="sr"),L811-360,"")))))</f>
        <v>0</v>
      </c>
      <c r="Q89" s="11">
        <f t="shared" si="13"/>
        <v>0</v>
      </c>
      <c r="R89" s="12"/>
      <c r="S89" s="13">
        <f t="shared" si="14"/>
        <v>0</v>
      </c>
      <c r="T89" s="14">
        <f t="shared" si="15"/>
        <v>0</v>
      </c>
      <c r="U89" s="15">
        <f t="shared" si="16"/>
        <v>0</v>
      </c>
    </row>
    <row r="90" spans="1:21" ht="15">
      <c r="A90" s="183">
        <v>38</v>
      </c>
      <c r="B90" s="251" t="s">
        <v>95</v>
      </c>
      <c r="C90" s="252" t="s">
        <v>183</v>
      </c>
      <c r="D90" s="238"/>
      <c r="E90" s="239"/>
      <c r="F90" s="240"/>
      <c r="G90" s="241"/>
      <c r="H90" s="241"/>
      <c r="I90" s="241"/>
      <c r="J90" s="241"/>
      <c r="K90" s="203">
        <v>139</v>
      </c>
      <c r="L90" s="201">
        <f t="shared" si="12"/>
        <v>139</v>
      </c>
      <c r="M90" s="185"/>
      <c r="N90" s="8"/>
      <c r="O90" s="9" t="s">
        <v>202</v>
      </c>
      <c r="P90" s="10" t="str">
        <f>IF(O100="",L100,IF(AND(L100&gt;180,O100="pop+br"),L100-180,IF(AND(L100&gt;120,O100="br"),L100-120,IF(AND(L100&gt;60,O100="pop"),L100-60,IF(AND(L100&gt;360,O100="sr"),L100-360,"")))))</f>
        <v/>
      </c>
      <c r="Q90" s="11" t="str">
        <f t="shared" si="13"/>
        <v/>
      </c>
      <c r="R90" s="12"/>
      <c r="S90" s="13">
        <f t="shared" si="14"/>
        <v>0</v>
      </c>
      <c r="T90" s="14">
        <f t="shared" si="15"/>
        <v>0</v>
      </c>
      <c r="U90" s="15">
        <f t="shared" si="16"/>
        <v>0</v>
      </c>
    </row>
    <row r="91" spans="1:21" ht="15">
      <c r="A91" s="180">
        <v>310</v>
      </c>
      <c r="B91" s="253" t="s">
        <v>96</v>
      </c>
      <c r="C91" s="254" t="s">
        <v>183</v>
      </c>
      <c r="D91" s="238"/>
      <c r="E91" s="239"/>
      <c r="F91" s="240"/>
      <c r="G91" s="241"/>
      <c r="H91" s="241"/>
      <c r="I91" s="241"/>
      <c r="J91" s="241"/>
      <c r="K91" s="203">
        <v>317</v>
      </c>
      <c r="L91" s="201">
        <f t="shared" si="12"/>
        <v>317</v>
      </c>
      <c r="M91" s="185"/>
      <c r="N91" s="8" t="s">
        <v>78</v>
      </c>
      <c r="O91" s="9" t="s">
        <v>203</v>
      </c>
      <c r="P91" s="10" t="str">
        <f>IF(O101="",L101,IF(AND(L101&gt;180,O101="pop+br"),L101-180,IF(AND(L101&gt;120,O101="br"),L101-120,IF(AND(L101&gt;60,O101="pop"),L101-60,IF(AND(L101&gt;360,O101="sr"),L101-360,"")))))</f>
        <v/>
      </c>
      <c r="Q91" s="11" t="str">
        <f t="shared" si="13"/>
        <v/>
      </c>
      <c r="R91" s="12"/>
      <c r="S91" s="13">
        <f t="shared" si="14"/>
        <v>0</v>
      </c>
      <c r="T91" s="14">
        <f t="shared" si="15"/>
        <v>0</v>
      </c>
      <c r="U91" s="15">
        <f t="shared" si="16"/>
        <v>0</v>
      </c>
    </row>
    <row r="92" spans="1:21" ht="15">
      <c r="A92" s="183">
        <v>40</v>
      </c>
      <c r="B92" s="181" t="s">
        <v>97</v>
      </c>
      <c r="C92" s="182" t="s">
        <v>184</v>
      </c>
      <c r="D92" s="238"/>
      <c r="E92" s="239"/>
      <c r="F92" s="240"/>
      <c r="G92" s="241"/>
      <c r="H92" s="241"/>
      <c r="I92" s="241"/>
      <c r="J92" s="241"/>
      <c r="K92" s="203">
        <v>60</v>
      </c>
      <c r="L92" s="201">
        <f t="shared" si="12"/>
        <v>60</v>
      </c>
      <c r="M92" s="7"/>
      <c r="N92" s="8" t="s">
        <v>78</v>
      </c>
      <c r="O92" s="9" t="str">
        <f>IF(AND(L102&gt;=60,L102&lt;180,N102="",M102="brak"),"pop -b.ks.",IF(AND(L102&gt;=60,L102&lt;180,N102="",M102="x"),"pop",IF(AND(L102&gt;=180,N102=""),"pop+br",IF(AND(L102&gt;=120,N102="pop",M102="brak"),"br -b.ks.",IF(AND(L102&gt;=120,N102="pop"),"br",IF(AND(L102&gt;=360,N102="br"),"sr",IF(AND(L102&gt;=720,N102="sr"),"zł",IF(AND(M102&gt;=120,N102="zł"),"za wytrw.",""))))))))</f>
        <v/>
      </c>
      <c r="P92" s="10" t="str">
        <f>IF(O102="",L102,IF(AND(L102&gt;180,O102="pop+br"),L102-180,IF(AND(L102&gt;120,O102="br"),L102-120,IF(AND(L102&gt;60,O102="pop"),L102-60,IF(AND(L102&gt;360,O102="sr"),L102-360,"")))))</f>
        <v/>
      </c>
      <c r="Q92" s="11" t="str">
        <f t="shared" si="13"/>
        <v/>
      </c>
      <c r="R92" s="12"/>
      <c r="S92" s="13">
        <f t="shared" si="14"/>
        <v>0</v>
      </c>
      <c r="T92" s="14">
        <f t="shared" si="15"/>
        <v>0</v>
      </c>
      <c r="U92" s="15">
        <f t="shared" si="16"/>
        <v>0</v>
      </c>
    </row>
    <row r="93" spans="1:21" ht="15">
      <c r="A93" s="180">
        <v>41</v>
      </c>
      <c r="B93" s="184" t="s">
        <v>185</v>
      </c>
      <c r="C93" s="182" t="s">
        <v>101</v>
      </c>
      <c r="D93" s="238">
        <v>30</v>
      </c>
      <c r="E93" s="239"/>
      <c r="F93" s="240"/>
      <c r="G93" s="241"/>
      <c r="H93" s="241"/>
      <c r="I93" s="241"/>
      <c r="J93" s="241"/>
      <c r="K93" s="203">
        <v>0</v>
      </c>
      <c r="L93" s="201">
        <f t="shared" si="12"/>
        <v>30</v>
      </c>
      <c r="M93" s="7"/>
      <c r="N93" s="8"/>
      <c r="O93" s="9" t="str">
        <f>IF(AND(L104&gt;=60,L104&lt;180,N104="",M104="brak"),"pop -b.ks.",IF(AND(L104&gt;=60,L104&lt;180,N104="",M104="x"),"pop",IF(AND(L104&gt;=180,N104=""),"pop+br",IF(AND(L104&gt;=120,N104="pop",M104="brak"),"br -b.ks.",IF(AND(L104&gt;=120,N104="pop"),"br",IF(AND(L104&gt;=360,N104="br"),"sr",IF(AND(L104&gt;=720,N104="sr"),"zł",IF(AND(M104&gt;=120,N104="zł"),"za wytrw.",""))))))))</f>
        <v/>
      </c>
      <c r="P93" s="10"/>
      <c r="Q93" s="11">
        <f t="shared" si="13"/>
        <v>0</v>
      </c>
      <c r="R93" s="12"/>
      <c r="S93" s="13">
        <f t="shared" si="14"/>
        <v>1</v>
      </c>
      <c r="T93" s="14">
        <f t="shared" si="15"/>
        <v>0</v>
      </c>
      <c r="U93" s="15">
        <f>SUM(R104:T104)</f>
        <v>0</v>
      </c>
    </row>
    <row r="94" spans="1:21" ht="15">
      <c r="A94" s="35"/>
      <c r="B94" s="36"/>
      <c r="C94" s="179"/>
      <c r="D94" s="178">
        <f>COUNT(D53:D93)</f>
        <v>8</v>
      </c>
      <c r="E94" s="178">
        <f t="shared" ref="E94:J94" si="19">COUNT(E53:E93)</f>
        <v>4</v>
      </c>
      <c r="F94" s="178">
        <f t="shared" si="19"/>
        <v>0</v>
      </c>
      <c r="G94" s="178">
        <f t="shared" si="19"/>
        <v>0</v>
      </c>
      <c r="H94" s="178">
        <f t="shared" si="19"/>
        <v>0</v>
      </c>
      <c r="I94" s="178">
        <f t="shared" si="19"/>
        <v>2</v>
      </c>
      <c r="J94" s="178">
        <f t="shared" si="19"/>
        <v>0</v>
      </c>
      <c r="K94" s="18"/>
      <c r="L94" s="38">
        <f>SUM(D105:K105)</f>
        <v>0</v>
      </c>
      <c r="M94" s="39">
        <f>COUNTIF(M53:M93,"x")</f>
        <v>0</v>
      </c>
      <c r="N94" s="37"/>
      <c r="O94" s="41" t="str">
        <f>IF(AND(L105&gt;=60,L105&lt;180,N105="",M105="brak"),"pop -b.ks.",IF(AND(L105&gt;=60,L105&lt;180,N105="",M105="x"),"pop",IF(AND(L105&gt;=180,N105=""),"pop+br",IF(AND(L105&gt;=120,N105="pop",M105="brak"),"br -b.ks.",IF(AND(L105&gt;=120,N105="pop"),"br",IF(AND(L105&gt;=360,N105="br"),"sr",IF(AND(L105&gt;=720,N105="sr"),"zł",IF(AND(M105&gt;=120,N105="zł"),"za wytrw.",""))))))))</f>
        <v/>
      </c>
      <c r="P94" s="10" t="str">
        <f>IF(O105="",L105,IF(AND(L105&gt;180,O105="pop+br"),L105-180,IF(AND(L105&gt;120,O105="br"),L105-120,IF(AND(L105&gt;60,O105="pop"),L105-60,IF(AND(L105&gt;360,O105="sr"),L105-360,"")))))</f>
        <v/>
      </c>
      <c r="Q94" s="11" t="str">
        <f t="shared" si="13"/>
        <v/>
      </c>
      <c r="R94" s="39"/>
      <c r="S94" s="37"/>
      <c r="T94" s="37"/>
      <c r="U94" s="40"/>
    </row>
    <row r="95" spans="1:21" ht="15">
      <c r="A95" s="42"/>
      <c r="B95" s="43"/>
      <c r="C95" s="44"/>
      <c r="D95" s="45"/>
      <c r="E95" s="45"/>
      <c r="F95" s="45"/>
      <c r="G95" s="45"/>
      <c r="H95" s="45"/>
      <c r="I95" s="45"/>
      <c r="J95" s="45"/>
      <c r="K95" s="46"/>
      <c r="L95" s="47"/>
      <c r="M95" s="45"/>
      <c r="N95" s="45"/>
      <c r="O95" s="48"/>
      <c r="P95" s="49"/>
      <c r="R95" s="45"/>
      <c r="S95" s="45"/>
      <c r="T95" s="45"/>
      <c r="U95" s="50"/>
    </row>
    <row r="96" spans="1:21" ht="15">
      <c r="A96" s="42"/>
      <c r="B96" s="43"/>
      <c r="C96" s="44"/>
      <c r="D96" s="45"/>
      <c r="E96" s="45"/>
      <c r="F96" s="45"/>
      <c r="G96" s="45"/>
      <c r="H96" s="45"/>
      <c r="I96" s="45"/>
      <c r="J96" s="45"/>
      <c r="K96" s="46"/>
      <c r="L96" s="47"/>
      <c r="M96" s="45"/>
      <c r="N96" s="45"/>
      <c r="O96" s="48"/>
      <c r="P96" s="49"/>
      <c r="R96" s="45"/>
      <c r="S96" s="45"/>
      <c r="T96" s="45"/>
      <c r="U96" s="50"/>
    </row>
    <row r="97" spans="1:22" ht="15.75">
      <c r="A97" s="51"/>
      <c r="B97" s="51"/>
      <c r="C97" s="51"/>
      <c r="D97" s="52"/>
      <c r="E97" s="52"/>
      <c r="F97" s="52"/>
      <c r="G97" s="52"/>
      <c r="H97" s="52"/>
      <c r="I97" s="52"/>
      <c r="J97" s="52"/>
      <c r="K97" s="52"/>
      <c r="L97" s="52"/>
      <c r="M97" s="53" t="s">
        <v>19</v>
      </c>
      <c r="N97" s="53">
        <f>COUNTIF(M12:M48,"o")</f>
        <v>0</v>
      </c>
      <c r="O97" s="54" t="s">
        <v>78</v>
      </c>
      <c r="P97" s="55">
        <f>COUNTIF(O4:O48,"pop")</f>
        <v>9</v>
      </c>
      <c r="R97" s="52"/>
      <c r="S97" s="52"/>
      <c r="T97" s="52"/>
      <c r="U97" s="52"/>
      <c r="V97" s="52"/>
    </row>
    <row r="98" spans="1:22" ht="15.75">
      <c r="A98" s="51"/>
      <c r="B98" s="51"/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19" t="s">
        <v>204</v>
      </c>
      <c r="N98" s="263">
        <f>COUNTIF(M4:M48,"")</f>
        <v>18</v>
      </c>
      <c r="O98" s="56" t="s">
        <v>106</v>
      </c>
      <c r="P98" s="57">
        <f>COUNTIF(O4:O48,"pop+br")</f>
        <v>1</v>
      </c>
      <c r="R98" s="52"/>
      <c r="S98" s="52"/>
      <c r="T98" s="52"/>
      <c r="U98" s="52"/>
      <c r="V98" s="52"/>
    </row>
    <row r="99" spans="1:22" ht="15.75">
      <c r="A99" s="51"/>
      <c r="B99" s="51"/>
      <c r="C99" s="51"/>
      <c r="D99" s="52"/>
      <c r="E99" s="52"/>
      <c r="F99" s="52"/>
      <c r="G99" s="52"/>
      <c r="H99" s="52"/>
      <c r="I99" s="52"/>
      <c r="J99" s="52"/>
      <c r="K99" s="52"/>
      <c r="L99" s="52"/>
      <c r="M99" s="58"/>
      <c r="N99" s="53"/>
      <c r="O99" s="59" t="s">
        <v>85</v>
      </c>
      <c r="P99" s="60">
        <f>COUNTIF(O4:O48,"br")</f>
        <v>7</v>
      </c>
      <c r="R99" s="52"/>
      <c r="S99" s="52"/>
      <c r="T99" s="52"/>
      <c r="U99" s="52"/>
      <c r="V99" s="52"/>
    </row>
    <row r="100" spans="1:22" ht="15.75">
      <c r="A100" s="51"/>
      <c r="B100" s="51"/>
      <c r="C100" s="51"/>
      <c r="D100" s="52"/>
      <c r="E100" s="52"/>
      <c r="F100" s="52"/>
      <c r="G100" s="52"/>
      <c r="H100" s="52"/>
      <c r="I100" s="52"/>
      <c r="J100" s="52"/>
      <c r="K100" s="52"/>
      <c r="L100" s="52"/>
      <c r="M100" s="58"/>
      <c r="N100" s="53"/>
      <c r="O100" s="61" t="s">
        <v>107</v>
      </c>
      <c r="P100" s="62">
        <f>COUNTIF(O4:O48,"sr")</f>
        <v>1</v>
      </c>
      <c r="R100" s="52"/>
      <c r="S100" s="52"/>
      <c r="T100" s="52"/>
      <c r="U100" s="52"/>
      <c r="V100" s="52"/>
    </row>
    <row r="101" spans="1:22" ht="15.75">
      <c r="A101" s="51"/>
      <c r="B101" s="51"/>
      <c r="C101" s="51"/>
      <c r="D101" s="52"/>
      <c r="E101" s="52"/>
      <c r="F101" s="52"/>
      <c r="G101" s="52"/>
      <c r="H101" s="52"/>
      <c r="I101" s="52"/>
      <c r="J101" s="52"/>
      <c r="K101" s="52"/>
      <c r="L101" s="52"/>
      <c r="M101" s="58"/>
      <c r="N101" s="53"/>
      <c r="O101" s="63" t="s">
        <v>108</v>
      </c>
      <c r="P101" s="64">
        <f>COUNTIF(O4:O48,"zł")</f>
        <v>0</v>
      </c>
      <c r="R101" s="52"/>
      <c r="S101" s="52"/>
      <c r="T101" s="52"/>
      <c r="U101" s="52"/>
      <c r="V101" s="52"/>
    </row>
    <row r="102" spans="1:22" ht="15.75">
      <c r="A102" s="51"/>
      <c r="B102" s="51"/>
      <c r="C102" s="51"/>
      <c r="D102" s="52"/>
      <c r="E102" s="52"/>
      <c r="F102" s="52"/>
      <c r="G102" s="52"/>
      <c r="H102" s="52"/>
      <c r="I102" s="52"/>
      <c r="J102" s="52"/>
      <c r="K102" s="52"/>
      <c r="L102" s="52"/>
      <c r="M102" s="58"/>
      <c r="N102" s="53"/>
      <c r="O102" s="65" t="s">
        <v>102</v>
      </c>
      <c r="P102" s="66">
        <f>COUNTIF(O4:O48,"za wytrw.")</f>
        <v>1</v>
      </c>
      <c r="R102" s="52"/>
      <c r="S102" s="52"/>
      <c r="T102" s="52"/>
      <c r="U102" s="52"/>
      <c r="V102" s="52"/>
    </row>
    <row r="103" spans="1:22" ht="15.75">
      <c r="A103" s="51"/>
      <c r="B103" s="51"/>
      <c r="C103" s="51"/>
      <c r="D103" s="52"/>
      <c r="E103" s="52"/>
      <c r="F103" s="52"/>
      <c r="G103" s="52"/>
      <c r="H103" s="52"/>
      <c r="I103" s="52"/>
      <c r="J103" s="52"/>
      <c r="K103" s="52"/>
      <c r="L103" s="52"/>
      <c r="M103" s="58"/>
      <c r="N103" s="53"/>
      <c r="O103" s="264"/>
      <c r="P103" s="265"/>
      <c r="R103" s="52"/>
      <c r="S103" s="52"/>
      <c r="T103" s="52"/>
      <c r="U103" s="52"/>
      <c r="V103" s="52"/>
    </row>
    <row r="104" spans="1:22" ht="15">
      <c r="A104" s="52"/>
      <c r="B104" s="52"/>
      <c r="C104" s="52"/>
      <c r="D104" s="67"/>
      <c r="E104" s="67"/>
      <c r="F104" s="67"/>
      <c r="G104" s="67"/>
      <c r="H104" s="67"/>
      <c r="I104" s="67"/>
      <c r="J104" s="67"/>
      <c r="K104" s="52"/>
      <c r="L104" s="52"/>
      <c r="M104" s="58"/>
      <c r="N104" s="53"/>
      <c r="O104" s="68" t="s">
        <v>202</v>
      </c>
      <c r="P104" s="255">
        <f>COUNTIF(O53:O104,"pop-b.ks.")</f>
        <v>9</v>
      </c>
      <c r="R104" s="52"/>
      <c r="S104" s="52"/>
      <c r="T104" s="52"/>
      <c r="U104" s="52"/>
      <c r="V104" s="52"/>
    </row>
    <row r="105" spans="1:22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8"/>
      <c r="N105" s="53"/>
      <c r="O105" s="69" t="s">
        <v>203</v>
      </c>
      <c r="P105" s="256">
        <f>COUNTIF(O53:O104,"br-b.ks.")</f>
        <v>3</v>
      </c>
      <c r="R105" s="52"/>
      <c r="S105" s="52"/>
      <c r="T105" s="52"/>
      <c r="U105" s="52"/>
      <c r="V105" s="52"/>
    </row>
    <row r="106" spans="1:2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8"/>
      <c r="N106" s="53"/>
      <c r="O106" s="70" t="s">
        <v>109</v>
      </c>
      <c r="P106" s="58">
        <f>SUM(P97:P102)</f>
        <v>19</v>
      </c>
      <c r="R106" s="52"/>
      <c r="S106" s="52"/>
      <c r="T106" s="52"/>
      <c r="U106" s="52"/>
      <c r="V106" s="52"/>
    </row>
    <row r="107" spans="1:22">
      <c r="B107" s="52"/>
      <c r="C107" s="52"/>
      <c r="D107" s="52"/>
      <c r="E107" s="52"/>
      <c r="F107" s="52"/>
      <c r="G107" s="52"/>
      <c r="H107" s="52"/>
      <c r="I107" s="52"/>
      <c r="J107" s="52"/>
      <c r="K107" s="52"/>
    </row>
    <row r="108" spans="1:22">
      <c r="C108" s="52"/>
      <c r="D108" s="52"/>
      <c r="E108" s="52"/>
      <c r="F108" s="52"/>
      <c r="G108" s="52"/>
      <c r="H108" s="52"/>
      <c r="I108" s="52"/>
      <c r="J108" s="52"/>
    </row>
    <row r="109" spans="1:22">
      <c r="C109" s="52"/>
      <c r="D109" s="52"/>
      <c r="E109" s="52"/>
      <c r="F109" s="52"/>
      <c r="G109" s="52"/>
      <c r="H109" s="52"/>
      <c r="I109" s="52"/>
      <c r="J109" s="52"/>
    </row>
    <row r="110" spans="1:22">
      <c r="C110" s="52"/>
      <c r="D110" s="52"/>
      <c r="E110" s="52"/>
      <c r="F110" s="52"/>
      <c r="G110" s="52"/>
      <c r="H110" s="52"/>
      <c r="I110" s="52"/>
      <c r="J110" s="52"/>
    </row>
    <row r="111" spans="1:22">
      <c r="C111" s="52"/>
      <c r="D111" s="52"/>
      <c r="E111" s="52"/>
      <c r="F111" s="52"/>
      <c r="G111" s="52"/>
      <c r="H111" s="52"/>
      <c r="I111" s="52"/>
      <c r="J111" s="52"/>
    </row>
    <row r="112" spans="1:22">
      <c r="C112" s="52"/>
      <c r="D112" s="52"/>
      <c r="E112" s="52"/>
      <c r="F112" s="52"/>
      <c r="G112" s="52"/>
      <c r="H112" s="52"/>
      <c r="I112" s="52"/>
      <c r="J112" s="52"/>
    </row>
    <row r="113" spans="3:10">
      <c r="C113" s="52"/>
      <c r="D113" s="52"/>
      <c r="E113" s="52"/>
      <c r="F113" s="52"/>
      <c r="G113" s="52"/>
      <c r="H113" s="52"/>
      <c r="I113" s="52"/>
      <c r="J113" s="52"/>
    </row>
  </sheetData>
  <mergeCells count="16">
    <mergeCell ref="U1:U3"/>
    <mergeCell ref="A2:A3"/>
    <mergeCell ref="B2:B3"/>
    <mergeCell ref="C2:C3"/>
    <mergeCell ref="D2:J2"/>
    <mergeCell ref="K2:K3"/>
    <mergeCell ref="L2:L3"/>
    <mergeCell ref="M2:M3"/>
    <mergeCell ref="N2:O2"/>
    <mergeCell ref="P2:P3"/>
    <mergeCell ref="Q2:Q3"/>
    <mergeCell ref="A49:B49"/>
    <mergeCell ref="A1:Q1"/>
    <mergeCell ref="R1:R3"/>
    <mergeCell ref="S1:S3"/>
    <mergeCell ref="T1:T3"/>
  </mergeCells>
  <conditionalFormatting sqref="O2:O1048576">
    <cfRule type="containsText" dxfId="15" priority="10" operator="containsText" text="br -b.ks.">
      <formula>NOT(ISERROR(SEARCH("br -b.ks.",O2)))</formula>
    </cfRule>
    <cfRule type="containsText" dxfId="14" priority="11" operator="containsText" text="pop -b.ks.">
      <formula>NOT(ISERROR(SEARCH("pop -b.ks.",O2)))</formula>
    </cfRule>
    <cfRule type="containsText" dxfId="13" priority="12" operator="containsText" text="pop+br">
      <formula>NOT(ISERROR(SEARCH("pop+br",O2)))</formula>
    </cfRule>
    <cfRule type="containsText" dxfId="12" priority="13" operator="containsText" text="zł">
      <formula>NOT(ISERROR(SEARCH("zł",O2)))</formula>
    </cfRule>
    <cfRule type="containsText" dxfId="11" priority="14" operator="containsText" text="sr">
      <formula>NOT(ISERROR(SEARCH("sr",O2)))</formula>
    </cfRule>
    <cfRule type="containsText" dxfId="10" priority="15" stopIfTrue="1" operator="containsText" text="br">
      <formula>NOT(ISERROR(SEARCH("br",O2)))</formula>
    </cfRule>
    <cfRule type="containsText" dxfId="9" priority="16" operator="containsText" text="pop">
      <formula>NOT(ISERROR(SEARCH("pop",O2)))</formula>
    </cfRule>
  </conditionalFormatting>
  <conditionalFormatting sqref="N12:N48 N53:N93">
    <cfRule type="containsText" dxfId="8" priority="5" operator="containsText" text="za wytrw.">
      <formula>NOT(ISERROR(SEARCH("za wytrw.",N12)))</formula>
    </cfRule>
    <cfRule type="containsText" dxfId="7" priority="6" operator="containsText" text="zł">
      <formula>NOT(ISERROR(SEARCH("zł",N12)))</formula>
    </cfRule>
    <cfRule type="containsText" dxfId="6" priority="7" operator="containsText" text="sr">
      <formula>NOT(ISERROR(SEARCH("sr",N12)))</formula>
    </cfRule>
    <cfRule type="containsText" dxfId="5" priority="8" operator="containsText" text="br">
      <formula>NOT(ISERROR(SEARCH("br",N12)))</formula>
    </cfRule>
    <cfRule type="containsText" dxfId="4" priority="9" operator="containsText" text="pop">
      <formula>NOT(ISERROR(SEARCH("pop",N12)))</formula>
    </cfRule>
  </conditionalFormatting>
  <conditionalFormatting sqref="O4:O96">
    <cfRule type="containsText" dxfId="3" priority="4" operator="containsText" text="za wytrw.">
      <formula>NOT(ISERROR(SEARCH("za wytrw.",O4)))</formula>
    </cfRule>
  </conditionalFormatting>
  <conditionalFormatting sqref="U4:U48 U53:U93">
    <cfRule type="cellIs" dxfId="2" priority="1" operator="greaterThanOrEqual">
      <formula>5</formula>
    </cfRule>
    <cfRule type="cellIs" dxfId="1" priority="2" operator="between">
      <formula>3</formula>
      <formula>4</formula>
    </cfRule>
    <cfRule type="cellIs" dxfId="0" priority="3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10" sqref="D10"/>
    </sheetView>
  </sheetViews>
  <sheetFormatPr defaultRowHeight="14.25"/>
  <cols>
    <col min="1" max="1" width="10.75" customWidth="1"/>
    <col min="2" max="2" width="39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98" t="s">
        <v>133</v>
      </c>
      <c r="B1" s="99" t="s">
        <v>134</v>
      </c>
      <c r="C1" s="98" t="s">
        <v>135</v>
      </c>
      <c r="D1" s="100" t="s">
        <v>136</v>
      </c>
      <c r="E1" s="101" t="s">
        <v>137</v>
      </c>
      <c r="F1" s="101" t="s">
        <v>138</v>
      </c>
    </row>
    <row r="2" spans="1:6" ht="30" customHeight="1" thickBot="1">
      <c r="A2" s="105" t="s">
        <v>141</v>
      </c>
      <c r="B2" s="106" t="s">
        <v>145</v>
      </c>
      <c r="C2" s="107" t="s">
        <v>142</v>
      </c>
      <c r="D2" s="108">
        <v>13</v>
      </c>
      <c r="E2" s="126" t="s">
        <v>140</v>
      </c>
      <c r="F2" s="103"/>
    </row>
    <row r="3" spans="1:6" ht="30" customHeight="1">
      <c r="A3" s="109" t="s">
        <v>143</v>
      </c>
      <c r="B3" s="115" t="s">
        <v>144</v>
      </c>
      <c r="C3" s="116" t="s">
        <v>142</v>
      </c>
      <c r="D3" s="117">
        <v>1</v>
      </c>
      <c r="E3" s="139" t="s">
        <v>140</v>
      </c>
      <c r="F3" s="114"/>
    </row>
    <row r="4" spans="1:6" ht="30" customHeight="1">
      <c r="A4" s="110" t="s">
        <v>143</v>
      </c>
      <c r="B4" s="118" t="s">
        <v>146</v>
      </c>
      <c r="C4" s="113" t="s">
        <v>142</v>
      </c>
      <c r="D4" s="119">
        <v>4</v>
      </c>
      <c r="E4" s="125" t="s">
        <v>140</v>
      </c>
      <c r="F4" s="102"/>
    </row>
    <row r="5" spans="1:6" ht="30" customHeight="1">
      <c r="A5" s="110" t="s">
        <v>143</v>
      </c>
      <c r="B5" s="118" t="s">
        <v>147</v>
      </c>
      <c r="C5" s="113" t="s">
        <v>142</v>
      </c>
      <c r="D5" s="119">
        <v>3</v>
      </c>
      <c r="E5" s="125" t="s">
        <v>140</v>
      </c>
      <c r="F5" s="102"/>
    </row>
    <row r="6" spans="1:6" ht="30" customHeight="1">
      <c r="A6" s="111" t="s">
        <v>143</v>
      </c>
      <c r="B6" s="112" t="s">
        <v>148</v>
      </c>
      <c r="C6" s="113" t="s">
        <v>142</v>
      </c>
      <c r="D6" s="119">
        <v>4</v>
      </c>
      <c r="E6" s="125" t="s">
        <v>140</v>
      </c>
      <c r="F6" s="102"/>
    </row>
    <row r="7" spans="1:6" ht="30" customHeight="1" thickBot="1">
      <c r="A7" s="105" t="s">
        <v>143</v>
      </c>
      <c r="B7" s="120" t="s">
        <v>149</v>
      </c>
      <c r="C7" s="107" t="s">
        <v>142</v>
      </c>
      <c r="D7" s="108">
        <v>5</v>
      </c>
      <c r="E7" s="126" t="s">
        <v>140</v>
      </c>
      <c r="F7" s="103"/>
    </row>
    <row r="8" spans="1:6" ht="15.75" thickBot="1">
      <c r="A8" s="140"/>
      <c r="B8" s="140"/>
      <c r="C8" s="140"/>
      <c r="D8" s="141">
        <f>SUM(D2:D7)</f>
        <v>30</v>
      </c>
      <c r="E8" s="140"/>
      <c r="F8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10" sqref="D10"/>
    </sheetView>
  </sheetViews>
  <sheetFormatPr defaultRowHeight="14.25"/>
  <cols>
    <col min="1" max="1" width="11.75" customWidth="1"/>
    <col min="2" max="2" width="40.87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98" t="s">
        <v>133</v>
      </c>
      <c r="B1" s="99" t="s">
        <v>134</v>
      </c>
      <c r="C1" s="98" t="s">
        <v>135</v>
      </c>
      <c r="D1" s="100" t="s">
        <v>136</v>
      </c>
      <c r="E1" s="101" t="s">
        <v>137</v>
      </c>
      <c r="F1" s="101" t="s">
        <v>138</v>
      </c>
    </row>
    <row r="2" spans="1:6" ht="30" customHeight="1">
      <c r="A2" s="127" t="s">
        <v>151</v>
      </c>
      <c r="B2" s="128" t="s">
        <v>153</v>
      </c>
      <c r="C2" s="129" t="s">
        <v>150</v>
      </c>
      <c r="D2" s="129">
        <v>1</v>
      </c>
      <c r="E2" s="129" t="s">
        <v>140</v>
      </c>
      <c r="F2" s="130"/>
    </row>
    <row r="3" spans="1:6" ht="30" customHeight="1">
      <c r="A3" s="127" t="s">
        <v>151</v>
      </c>
      <c r="B3" s="128" t="s">
        <v>154</v>
      </c>
      <c r="C3" s="129" t="s">
        <v>150</v>
      </c>
      <c r="D3" s="129">
        <v>6</v>
      </c>
      <c r="E3" s="129" t="s">
        <v>140</v>
      </c>
      <c r="F3" s="130"/>
    </row>
    <row r="4" spans="1:6" ht="30" customHeight="1">
      <c r="A4" s="127" t="s">
        <v>151</v>
      </c>
      <c r="B4" s="128" t="s">
        <v>158</v>
      </c>
      <c r="C4" s="129" t="s">
        <v>150</v>
      </c>
      <c r="D4" s="129">
        <v>6</v>
      </c>
      <c r="E4" s="129" t="s">
        <v>140</v>
      </c>
      <c r="F4" s="130"/>
    </row>
    <row r="5" spans="1:6" ht="30" customHeight="1" thickBot="1">
      <c r="A5" s="131" t="s">
        <v>151</v>
      </c>
      <c r="B5" s="132" t="s">
        <v>155</v>
      </c>
      <c r="C5" s="133" t="s">
        <v>150</v>
      </c>
      <c r="D5" s="133">
        <v>4</v>
      </c>
      <c r="E5" s="133" t="s">
        <v>140</v>
      </c>
      <c r="F5" s="134"/>
    </row>
    <row r="6" spans="1:6" ht="30" customHeight="1">
      <c r="A6" s="135" t="s">
        <v>152</v>
      </c>
      <c r="B6" s="136" t="s">
        <v>156</v>
      </c>
      <c r="C6" s="137" t="s">
        <v>150</v>
      </c>
      <c r="D6" s="137">
        <v>12</v>
      </c>
      <c r="E6" s="137" t="s">
        <v>140</v>
      </c>
      <c r="F6" s="138"/>
    </row>
    <row r="7" spans="1:6" ht="30" customHeight="1" thickBot="1">
      <c r="A7" s="131" t="s">
        <v>152</v>
      </c>
      <c r="B7" s="132" t="s">
        <v>157</v>
      </c>
      <c r="C7" s="133" t="s">
        <v>150</v>
      </c>
      <c r="D7" s="133">
        <v>6</v>
      </c>
      <c r="E7" s="133" t="s">
        <v>140</v>
      </c>
      <c r="F7" s="134"/>
    </row>
    <row r="8" spans="1:6" ht="15.75" thickBot="1">
      <c r="A8" s="142"/>
      <c r="B8" s="142"/>
      <c r="C8" s="142"/>
      <c r="D8" s="124">
        <f>SUM(D2:D7)</f>
        <v>35</v>
      </c>
      <c r="E8" s="142"/>
      <c r="F8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10" sqref="D10"/>
    </sheetView>
  </sheetViews>
  <sheetFormatPr defaultRowHeight="14.25"/>
  <cols>
    <col min="1" max="1" width="9.625" customWidth="1"/>
    <col min="2" max="2" width="39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98" t="s">
        <v>133</v>
      </c>
      <c r="B1" s="99" t="s">
        <v>134</v>
      </c>
      <c r="C1" s="98" t="s">
        <v>135</v>
      </c>
      <c r="D1" s="100" t="s">
        <v>136</v>
      </c>
      <c r="E1" s="101" t="s">
        <v>137</v>
      </c>
      <c r="F1" s="101" t="s">
        <v>138</v>
      </c>
    </row>
    <row r="2" spans="1:6" s="156" customFormat="1" ht="30" customHeight="1">
      <c r="A2" s="127" t="s">
        <v>163</v>
      </c>
      <c r="B2" s="154" t="s">
        <v>159</v>
      </c>
      <c r="C2" s="155" t="s">
        <v>160</v>
      </c>
      <c r="D2" s="155">
        <v>6</v>
      </c>
      <c r="E2" s="129" t="s">
        <v>140</v>
      </c>
      <c r="F2" s="80"/>
    </row>
    <row r="3" spans="1:6" s="156" customFormat="1" ht="30" customHeight="1" thickBot="1">
      <c r="A3" s="220" t="s">
        <v>163</v>
      </c>
      <c r="B3" s="157" t="s">
        <v>161</v>
      </c>
      <c r="C3" s="158" t="s">
        <v>160</v>
      </c>
      <c r="D3" s="158">
        <v>6</v>
      </c>
      <c r="E3" s="133" t="s">
        <v>140</v>
      </c>
      <c r="F3" s="123"/>
    </row>
    <row r="4" spans="1:6" s="156" customFormat="1" ht="30" customHeight="1">
      <c r="A4" s="219" t="s">
        <v>164</v>
      </c>
      <c r="B4" s="159" t="s">
        <v>162</v>
      </c>
      <c r="C4" s="160" t="s">
        <v>160</v>
      </c>
      <c r="D4" s="160">
        <v>6</v>
      </c>
      <c r="E4" s="137" t="s">
        <v>140</v>
      </c>
      <c r="F4" s="122"/>
    </row>
    <row r="5" spans="1:6" s="156" customFormat="1" ht="30" customHeight="1">
      <c r="A5" s="161" t="s">
        <v>164</v>
      </c>
      <c r="B5" s="154" t="s">
        <v>165</v>
      </c>
      <c r="C5" s="155" t="s">
        <v>160</v>
      </c>
      <c r="D5" s="155">
        <v>3</v>
      </c>
      <c r="E5" s="129" t="s">
        <v>140</v>
      </c>
      <c r="F5" s="80"/>
    </row>
    <row r="6" spans="1:6" s="156" customFormat="1" ht="30" customHeight="1">
      <c r="A6" s="161" t="s">
        <v>164</v>
      </c>
      <c r="B6" s="162" t="s">
        <v>166</v>
      </c>
      <c r="C6" s="155" t="s">
        <v>160</v>
      </c>
      <c r="D6" s="155">
        <v>2</v>
      </c>
      <c r="E6" s="129" t="s">
        <v>140</v>
      </c>
      <c r="F6" s="80"/>
    </row>
    <row r="7" spans="1:6" s="156" customFormat="1" ht="30" customHeight="1" thickBot="1">
      <c r="A7" s="163" t="s">
        <v>164</v>
      </c>
      <c r="B7" s="164" t="s">
        <v>167</v>
      </c>
      <c r="C7" s="158" t="s">
        <v>160</v>
      </c>
      <c r="D7" s="158">
        <v>3</v>
      </c>
      <c r="E7" s="133" t="s">
        <v>140</v>
      </c>
      <c r="F7" s="123"/>
    </row>
    <row r="8" spans="1:6" ht="15.75" thickBot="1">
      <c r="A8" s="52"/>
      <c r="B8" s="52"/>
      <c r="C8" s="52"/>
      <c r="D8" s="124">
        <f>SUM(D2:D7)</f>
        <v>26</v>
      </c>
      <c r="E8" s="52"/>
      <c r="F8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D7" sqref="D7"/>
    </sheetView>
  </sheetViews>
  <sheetFormatPr defaultRowHeight="14.25"/>
  <cols>
    <col min="1" max="1" width="9.625" customWidth="1"/>
    <col min="2" max="2" width="41.1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98" t="s">
        <v>133</v>
      </c>
      <c r="B1" s="99" t="s">
        <v>134</v>
      </c>
      <c r="C1" s="98" t="s">
        <v>135</v>
      </c>
      <c r="D1" s="100" t="s">
        <v>136</v>
      </c>
      <c r="E1" s="101" t="s">
        <v>137</v>
      </c>
      <c r="F1" s="101" t="s">
        <v>138</v>
      </c>
    </row>
    <row r="2" spans="1:6" ht="30" customHeight="1">
      <c r="A2" s="127" t="s">
        <v>170</v>
      </c>
      <c r="B2" s="128" t="s">
        <v>168</v>
      </c>
      <c r="C2" s="129" t="s">
        <v>169</v>
      </c>
      <c r="D2" s="129">
        <v>3</v>
      </c>
      <c r="E2" s="129" t="s">
        <v>140</v>
      </c>
      <c r="F2" s="102"/>
    </row>
    <row r="3" spans="1:6" ht="30" customHeight="1">
      <c r="A3" s="127" t="s">
        <v>170</v>
      </c>
      <c r="B3" s="128" t="s">
        <v>172</v>
      </c>
      <c r="C3" s="129" t="s">
        <v>169</v>
      </c>
      <c r="D3" s="129">
        <v>4</v>
      </c>
      <c r="E3" s="129" t="s">
        <v>140</v>
      </c>
      <c r="F3" s="102"/>
    </row>
    <row r="4" spans="1:6" ht="30" customHeight="1" thickBot="1">
      <c r="A4" s="131" t="s">
        <v>170</v>
      </c>
      <c r="B4" s="132" t="s">
        <v>171</v>
      </c>
      <c r="C4" s="133" t="s">
        <v>169</v>
      </c>
      <c r="D4" s="133">
        <v>7</v>
      </c>
      <c r="E4" s="133" t="s">
        <v>140</v>
      </c>
      <c r="F4" s="103"/>
    </row>
    <row r="5" spans="1:6" ht="15.75" thickBot="1">
      <c r="A5" s="52"/>
      <c r="B5" s="52"/>
      <c r="C5" s="52"/>
      <c r="D5" s="121">
        <f>SUM(D2:D4)</f>
        <v>14</v>
      </c>
      <c r="E5" s="52"/>
      <c r="F5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D14" sqref="D14"/>
    </sheetView>
  </sheetViews>
  <sheetFormatPr defaultRowHeight="14.25"/>
  <cols>
    <col min="1" max="1" width="10" customWidth="1"/>
    <col min="2" max="2" width="39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7" ht="42.75">
      <c r="A1" s="98" t="s">
        <v>133</v>
      </c>
      <c r="B1" s="99" t="s">
        <v>134</v>
      </c>
      <c r="C1" s="98" t="s">
        <v>135</v>
      </c>
      <c r="D1" s="100" t="s">
        <v>136</v>
      </c>
      <c r="E1" s="101" t="s">
        <v>137</v>
      </c>
      <c r="F1" s="101" t="s">
        <v>138</v>
      </c>
    </row>
    <row r="2" spans="1:7" ht="30" customHeight="1">
      <c r="A2" s="165">
        <v>45602</v>
      </c>
      <c r="B2" s="144" t="s">
        <v>199</v>
      </c>
      <c r="C2" s="143" t="s">
        <v>173</v>
      </c>
      <c r="D2" s="143">
        <v>2</v>
      </c>
      <c r="E2" s="129" t="s">
        <v>140</v>
      </c>
      <c r="F2" s="102"/>
    </row>
    <row r="3" spans="1:7" ht="30" customHeight="1">
      <c r="A3" s="165">
        <v>45602</v>
      </c>
      <c r="B3" s="222" t="s">
        <v>200</v>
      </c>
      <c r="C3" s="129" t="s">
        <v>173</v>
      </c>
      <c r="D3" s="143">
        <v>1</v>
      </c>
      <c r="E3" s="129" t="s">
        <v>140</v>
      </c>
      <c r="F3" s="102"/>
    </row>
    <row r="4" spans="1:7" ht="30" customHeight="1">
      <c r="A4" s="165">
        <v>45602</v>
      </c>
      <c r="B4" s="149" t="s">
        <v>201</v>
      </c>
      <c r="C4" s="129" t="s">
        <v>173</v>
      </c>
      <c r="D4" s="143">
        <v>3</v>
      </c>
      <c r="E4" s="129" t="s">
        <v>140</v>
      </c>
      <c r="F4" s="102"/>
    </row>
    <row r="5" spans="1:7" ht="30" customHeight="1">
      <c r="A5" s="165">
        <v>45602</v>
      </c>
      <c r="B5" s="222" t="s">
        <v>174</v>
      </c>
      <c r="C5" s="129" t="s">
        <v>173</v>
      </c>
      <c r="D5" s="143">
        <v>4</v>
      </c>
      <c r="E5" s="129" t="s">
        <v>140</v>
      </c>
      <c r="F5" s="102"/>
    </row>
    <row r="6" spans="1:7" ht="30" customHeight="1">
      <c r="A6" s="165">
        <v>45602</v>
      </c>
      <c r="B6" s="222" t="s">
        <v>175</v>
      </c>
      <c r="C6" s="129" t="s">
        <v>173</v>
      </c>
      <c r="D6" s="143">
        <v>2</v>
      </c>
      <c r="E6" s="129" t="s">
        <v>140</v>
      </c>
      <c r="F6" s="102"/>
    </row>
    <row r="7" spans="1:7" ht="30" customHeight="1">
      <c r="A7" s="165">
        <v>45602</v>
      </c>
      <c r="B7" s="222" t="s">
        <v>197</v>
      </c>
      <c r="C7" s="129" t="s">
        <v>173</v>
      </c>
      <c r="D7" s="143">
        <v>1</v>
      </c>
      <c r="E7" s="129" t="s">
        <v>140</v>
      </c>
      <c r="F7" s="102"/>
    </row>
    <row r="8" spans="1:7" ht="30" customHeight="1">
      <c r="A8" s="165">
        <v>45602</v>
      </c>
      <c r="B8" s="222" t="s">
        <v>198</v>
      </c>
      <c r="C8" s="129" t="s">
        <v>173</v>
      </c>
      <c r="D8" s="143">
        <v>1</v>
      </c>
      <c r="E8" s="129" t="s">
        <v>140</v>
      </c>
      <c r="F8" s="102"/>
    </row>
    <row r="9" spans="1:7" ht="30" customHeight="1" thickBot="1">
      <c r="A9" s="166">
        <v>45602</v>
      </c>
      <c r="B9" s="223" t="s">
        <v>196</v>
      </c>
      <c r="C9" s="133" t="s">
        <v>173</v>
      </c>
      <c r="D9" s="147">
        <v>1</v>
      </c>
      <c r="E9" s="133" t="s">
        <v>140</v>
      </c>
      <c r="F9" s="103"/>
    </row>
    <row r="10" spans="1:7" ht="30" customHeight="1">
      <c r="A10" s="167">
        <v>45603</v>
      </c>
      <c r="B10" s="145" t="s">
        <v>176</v>
      </c>
      <c r="C10" s="146" t="s">
        <v>173</v>
      </c>
      <c r="D10" s="146">
        <v>4</v>
      </c>
      <c r="E10" s="137" t="s">
        <v>140</v>
      </c>
      <c r="F10" s="104"/>
    </row>
    <row r="11" spans="1:7" ht="30" customHeight="1" thickBot="1">
      <c r="A11" s="166">
        <v>45603</v>
      </c>
      <c r="B11" s="223" t="s">
        <v>177</v>
      </c>
      <c r="C11" s="133" t="s">
        <v>173</v>
      </c>
      <c r="D11" s="147">
        <v>2</v>
      </c>
      <c r="E11" s="133" t="s">
        <v>140</v>
      </c>
      <c r="F11" s="103"/>
      <c r="G11" s="52"/>
    </row>
    <row r="12" spans="1:7" ht="15.75" thickBot="1">
      <c r="A12" s="142"/>
      <c r="B12" s="142"/>
      <c r="C12" s="142"/>
      <c r="D12" s="124">
        <f>SUM(D2:D11)</f>
        <v>21</v>
      </c>
      <c r="E12" s="142"/>
      <c r="F12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D7" sqref="D7"/>
    </sheetView>
  </sheetViews>
  <sheetFormatPr defaultRowHeight="14.25"/>
  <cols>
    <col min="1" max="1" width="9" style="214"/>
    <col min="2" max="2" width="39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210" t="s">
        <v>133</v>
      </c>
      <c r="B1" s="99" t="s">
        <v>134</v>
      </c>
      <c r="C1" s="98" t="s">
        <v>135</v>
      </c>
      <c r="D1" s="100" t="s">
        <v>136</v>
      </c>
      <c r="E1" s="101" t="s">
        <v>137</v>
      </c>
      <c r="F1" s="101" t="s">
        <v>138</v>
      </c>
    </row>
    <row r="2" spans="1:6" ht="30" customHeight="1">
      <c r="A2" s="211" t="s">
        <v>193</v>
      </c>
      <c r="B2" s="150" t="s">
        <v>178</v>
      </c>
      <c r="C2" s="151" t="s">
        <v>139</v>
      </c>
      <c r="D2" s="152">
        <v>6</v>
      </c>
      <c r="E2" s="129" t="s">
        <v>140</v>
      </c>
      <c r="F2" s="101"/>
    </row>
    <row r="3" spans="1:6" ht="30" customHeight="1" thickBot="1">
      <c r="A3" s="212" t="s">
        <v>193</v>
      </c>
      <c r="B3" s="148" t="s">
        <v>179</v>
      </c>
      <c r="C3" s="133" t="s">
        <v>139</v>
      </c>
      <c r="D3" s="153">
        <v>3</v>
      </c>
      <c r="E3" s="133" t="s">
        <v>140</v>
      </c>
      <c r="F3" s="215"/>
    </row>
    <row r="4" spans="1:6" ht="30" customHeight="1" thickBot="1">
      <c r="A4" s="221" t="s">
        <v>194</v>
      </c>
      <c r="B4" s="218" t="s">
        <v>195</v>
      </c>
      <c r="C4" s="217" t="s">
        <v>139</v>
      </c>
      <c r="D4" s="217">
        <v>1</v>
      </c>
      <c r="E4" s="217" t="s">
        <v>140</v>
      </c>
      <c r="F4" s="216"/>
    </row>
    <row r="5" spans="1:6" ht="15.75" thickBot="1">
      <c r="A5" s="213"/>
      <c r="B5" s="142"/>
      <c r="C5" s="142"/>
      <c r="D5" s="124">
        <f>SUM(D2:D4)</f>
        <v>10</v>
      </c>
      <c r="E5" s="142"/>
      <c r="F5" s="5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LISTA</vt:lpstr>
      <vt:lpstr>Pow. Wiosny</vt:lpstr>
      <vt:lpstr>Wehikuł</vt:lpstr>
      <vt:lpstr>Złoty Liść</vt:lpstr>
      <vt:lpstr>Wyc. kl. 1</vt:lpstr>
      <vt:lpstr>TRAMP</vt:lpstr>
      <vt:lpstr>Zlot Czł. Kl.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pagol</dc:creator>
  <cp:lastModifiedBy>pagol</cp:lastModifiedBy>
  <dcterms:created xsi:type="dcterms:W3CDTF">2025-01-08T19:42:12Z</dcterms:created>
  <dcterms:modified xsi:type="dcterms:W3CDTF">2025-12-08T21:40:41Z</dcterms:modified>
</cp:coreProperties>
</file>