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/>
  </bookViews>
  <sheets>
    <sheet name="Lista " sheetId="1" r:id="rId1"/>
    <sheet name="Zlot Członków Klubu" sheetId="2" r:id="rId2"/>
    <sheet name="Powitanie Wiosny" sheetId="3" r:id="rId3"/>
    <sheet name="Śląski Wehikuł " sheetId="4" r:id="rId4"/>
    <sheet name="Złoty Liść" sheetId="6" r:id="rId5"/>
    <sheet name="Rajd Jesienny" sheetId="5" r:id="rId6"/>
  </sheets>
  <calcPr calcId="125725"/>
</workbook>
</file>

<file path=xl/calcChain.xml><?xml version="1.0" encoding="utf-8"?>
<calcChain xmlns="http://schemas.openxmlformats.org/spreadsheetml/2006/main">
  <c r="S52" i="1"/>
  <c r="S53"/>
  <c r="S54"/>
  <c r="S55"/>
  <c r="S56"/>
  <c r="L91"/>
  <c r="J68" l="1"/>
  <c r="L90" l="1"/>
  <c r="R54"/>
  <c r="R55"/>
  <c r="R56"/>
  <c r="R57"/>
  <c r="R58"/>
  <c r="Q55"/>
  <c r="Q56"/>
  <c r="J55"/>
  <c r="M55" s="1"/>
  <c r="N55" l="1"/>
  <c r="O55" s="1"/>
  <c r="K80"/>
  <c r="J79" l="1"/>
  <c r="J84"/>
  <c r="J85"/>
  <c r="J86"/>
  <c r="J87"/>
  <c r="R5"/>
  <c r="U5" s="1"/>
  <c r="R6"/>
  <c r="U6" s="1"/>
  <c r="R7"/>
  <c r="U7" s="1"/>
  <c r="R8"/>
  <c r="U8" s="1"/>
  <c r="R9"/>
  <c r="U9" s="1"/>
  <c r="R10"/>
  <c r="U10" s="1"/>
  <c r="R11"/>
  <c r="U11" s="1"/>
  <c r="R12"/>
  <c r="U12" s="1"/>
  <c r="R13"/>
  <c r="U13" s="1"/>
  <c r="R14"/>
  <c r="U14" s="1"/>
  <c r="R15"/>
  <c r="U15" s="1"/>
  <c r="R16"/>
  <c r="U16" s="1"/>
  <c r="R17"/>
  <c r="U17" s="1"/>
  <c r="R18"/>
  <c r="U18" s="1"/>
  <c r="R19"/>
  <c r="U19" s="1"/>
  <c r="R20"/>
  <c r="U20" s="1"/>
  <c r="R21"/>
  <c r="U21" s="1"/>
  <c r="R22"/>
  <c r="U22" s="1"/>
  <c r="R23"/>
  <c r="U23" s="1"/>
  <c r="R24"/>
  <c r="U24" s="1"/>
  <c r="R25"/>
  <c r="U25" s="1"/>
  <c r="R26"/>
  <c r="U26" s="1"/>
  <c r="R27"/>
  <c r="U27" s="1"/>
  <c r="R28"/>
  <c r="U28" s="1"/>
  <c r="R29"/>
  <c r="U29" s="1"/>
  <c r="R30"/>
  <c r="U30" s="1"/>
  <c r="R31"/>
  <c r="U31" s="1"/>
  <c r="R32"/>
  <c r="U32" s="1"/>
  <c r="R33"/>
  <c r="U33" s="1"/>
  <c r="R34"/>
  <c r="U34" s="1"/>
  <c r="R35"/>
  <c r="U35" s="1"/>
  <c r="R36"/>
  <c r="U36" s="1"/>
  <c r="R37"/>
  <c r="U37" s="1"/>
  <c r="R38"/>
  <c r="U38" s="1"/>
  <c r="R39"/>
  <c r="U39" s="1"/>
  <c r="R40"/>
  <c r="U40" s="1"/>
  <c r="R41"/>
  <c r="U41" s="1"/>
  <c r="R42"/>
  <c r="U42" s="1"/>
  <c r="R43"/>
  <c r="U43" s="1"/>
  <c r="R44"/>
  <c r="U44" s="1"/>
  <c r="R45"/>
  <c r="U45" s="1"/>
  <c r="R46"/>
  <c r="U46" s="1"/>
  <c r="R47"/>
  <c r="U47" s="1"/>
  <c r="R50"/>
  <c r="U50" s="1"/>
  <c r="R48"/>
  <c r="U48" s="1"/>
  <c r="R49"/>
  <c r="U49" s="1"/>
  <c r="R51"/>
  <c r="U51" s="1"/>
  <c r="R52"/>
  <c r="U52" s="1"/>
  <c r="R53"/>
  <c r="U53" s="1"/>
  <c r="U54"/>
  <c r="U56"/>
  <c r="U57"/>
  <c r="U58"/>
  <c r="R59"/>
  <c r="U59" s="1"/>
  <c r="R60"/>
  <c r="U60" s="1"/>
  <c r="R61"/>
  <c r="U61" s="1"/>
  <c r="R62"/>
  <c r="U62" s="1"/>
  <c r="R63"/>
  <c r="U63" s="1"/>
  <c r="R64"/>
  <c r="U64" s="1"/>
  <c r="R65"/>
  <c r="U65" s="1"/>
  <c r="R66"/>
  <c r="U66" s="1"/>
  <c r="R67"/>
  <c r="U67" s="1"/>
  <c r="R68"/>
  <c r="U68" s="1"/>
  <c r="R69"/>
  <c r="U69" s="1"/>
  <c r="R70"/>
  <c r="U70" s="1"/>
  <c r="R71"/>
  <c r="U71" s="1"/>
  <c r="R72"/>
  <c r="U72" s="1"/>
  <c r="R73"/>
  <c r="U73" s="1"/>
  <c r="R74"/>
  <c r="U74" s="1"/>
  <c r="R75"/>
  <c r="U75" s="1"/>
  <c r="R76"/>
  <c r="U76" s="1"/>
  <c r="R77"/>
  <c r="U77" s="1"/>
  <c r="R78"/>
  <c r="U78" s="1"/>
  <c r="R79"/>
  <c r="U79" s="1"/>
  <c r="R4"/>
  <c r="U4" s="1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50"/>
  <c r="Q48"/>
  <c r="Q49"/>
  <c r="Q51"/>
  <c r="Q52"/>
  <c r="Q53"/>
  <c r="Q54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M47" s="1"/>
  <c r="J50"/>
  <c r="M50" s="1"/>
  <c r="J48"/>
  <c r="M48" s="1"/>
  <c r="J49"/>
  <c r="M49" s="1"/>
  <c r="J51"/>
  <c r="M51" s="1"/>
  <c r="J52"/>
  <c r="M52" s="1"/>
  <c r="J53"/>
  <c r="M53" s="1"/>
  <c r="J54"/>
  <c r="M54" s="1"/>
  <c r="J56"/>
  <c r="M56" s="1"/>
  <c r="N56" s="1"/>
  <c r="J57"/>
  <c r="M57" s="1"/>
  <c r="J58"/>
  <c r="M58" s="1"/>
  <c r="J59"/>
  <c r="M59" s="1"/>
  <c r="J60"/>
  <c r="J61"/>
  <c r="J62"/>
  <c r="J63"/>
  <c r="J64"/>
  <c r="J65"/>
  <c r="J66"/>
  <c r="J67"/>
  <c r="J69"/>
  <c r="J70"/>
  <c r="J71"/>
  <c r="J72"/>
  <c r="J73"/>
  <c r="J74"/>
  <c r="J75"/>
  <c r="J76"/>
  <c r="J77"/>
  <c r="J78"/>
  <c r="N78" s="1"/>
  <c r="O78" s="1"/>
  <c r="U80" l="1"/>
  <c r="J82"/>
  <c r="M82" s="1"/>
  <c r="M81"/>
  <c r="M85"/>
  <c r="M86"/>
  <c r="S79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50"/>
  <c r="S48"/>
  <c r="S49"/>
  <c r="S51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4"/>
  <c r="D14" i="3"/>
  <c r="J83" i="1"/>
  <c r="M83" s="1"/>
  <c r="M84"/>
  <c r="M87"/>
  <c r="D18" i="4"/>
  <c r="D4" i="2"/>
  <c r="D12" i="6"/>
  <c r="D6" i="5"/>
  <c r="N86" i="1" l="1"/>
  <c r="O86" s="1"/>
  <c r="N87"/>
  <c r="O87" s="1"/>
  <c r="N83"/>
  <c r="O83" s="1"/>
  <c r="N84"/>
  <c r="O84" s="1"/>
  <c r="N85"/>
  <c r="O85" s="1"/>
  <c r="N82"/>
  <c r="O82" s="1"/>
  <c r="J4"/>
  <c r="M4" s="1"/>
  <c r="P80"/>
  <c r="F80"/>
  <c r="G80"/>
  <c r="H80"/>
  <c r="E80"/>
  <c r="D80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60"/>
  <c r="M61"/>
  <c r="M62"/>
  <c r="M63"/>
  <c r="M64"/>
  <c r="M65"/>
  <c r="N65" s="1"/>
  <c r="O65" s="1"/>
  <c r="M66"/>
  <c r="M68"/>
  <c r="M69"/>
  <c r="M70"/>
  <c r="M71"/>
  <c r="M72"/>
  <c r="M73"/>
  <c r="M74"/>
  <c r="M75"/>
  <c r="M76"/>
  <c r="M77"/>
  <c r="M79"/>
  <c r="N79" l="1"/>
  <c r="N76"/>
  <c r="O76" s="1"/>
  <c r="N74"/>
  <c r="O74" s="1"/>
  <c r="N72"/>
  <c r="O72" s="1"/>
  <c r="N70"/>
  <c r="O70" s="1"/>
  <c r="N68"/>
  <c r="O68" s="1"/>
  <c r="N66"/>
  <c r="N64"/>
  <c r="O64" s="1"/>
  <c r="N62"/>
  <c r="O62" s="1"/>
  <c r="N60"/>
  <c r="O60" s="1"/>
  <c r="N58"/>
  <c r="O58" s="1"/>
  <c r="O56"/>
  <c r="N54"/>
  <c r="O54" s="1"/>
  <c r="N52"/>
  <c r="O52" s="1"/>
  <c r="N49"/>
  <c r="O49" s="1"/>
  <c r="N50"/>
  <c r="O50" s="1"/>
  <c r="N46"/>
  <c r="O46" s="1"/>
  <c r="N44"/>
  <c r="O44" s="1"/>
  <c r="N42"/>
  <c r="O42" s="1"/>
  <c r="N40"/>
  <c r="O40" s="1"/>
  <c r="N38"/>
  <c r="O38" s="1"/>
  <c r="N36"/>
  <c r="O36" s="1"/>
  <c r="N34"/>
  <c r="O34" s="1"/>
  <c r="N32"/>
  <c r="O32" s="1"/>
  <c r="N30"/>
  <c r="O30" s="1"/>
  <c r="N28"/>
  <c r="O28" s="1"/>
  <c r="N26"/>
  <c r="O26" s="1"/>
  <c r="N24"/>
  <c r="O24" s="1"/>
  <c r="N22"/>
  <c r="O22" s="1"/>
  <c r="N20"/>
  <c r="O20" s="1"/>
  <c r="N18"/>
  <c r="O18" s="1"/>
  <c r="N16"/>
  <c r="O16" s="1"/>
  <c r="N14"/>
  <c r="O14" s="1"/>
  <c r="N12"/>
  <c r="O12" s="1"/>
  <c r="N10"/>
  <c r="O10" s="1"/>
  <c r="N8"/>
  <c r="O8" s="1"/>
  <c r="N6"/>
  <c r="O6" s="1"/>
  <c r="N4"/>
  <c r="O4" s="1"/>
  <c r="N77"/>
  <c r="O77" s="1"/>
  <c r="N75"/>
  <c r="O75" s="1"/>
  <c r="N73"/>
  <c r="O73" s="1"/>
  <c r="N71"/>
  <c r="O71" s="1"/>
  <c r="N69"/>
  <c r="O69" s="1"/>
  <c r="N67"/>
  <c r="O67" s="1"/>
  <c r="N63"/>
  <c r="O63" s="1"/>
  <c r="N61"/>
  <c r="O61" s="1"/>
  <c r="N59"/>
  <c r="O59" s="1"/>
  <c r="N57"/>
  <c r="O57" s="1"/>
  <c r="N53"/>
  <c r="O53" s="1"/>
  <c r="N51"/>
  <c r="O51" s="1"/>
  <c r="N48"/>
  <c r="O48" s="1"/>
  <c r="N47"/>
  <c r="O47" s="1"/>
  <c r="N45"/>
  <c r="O45" s="1"/>
  <c r="N43"/>
  <c r="O43" s="1"/>
  <c r="N41"/>
  <c r="O41" s="1"/>
  <c r="N39"/>
  <c r="O39" s="1"/>
  <c r="N37"/>
  <c r="O37" s="1"/>
  <c r="N35"/>
  <c r="O35" s="1"/>
  <c r="N33"/>
  <c r="O33" s="1"/>
  <c r="N31"/>
  <c r="O31" s="1"/>
  <c r="N29"/>
  <c r="O29" s="1"/>
  <c r="N27"/>
  <c r="O27" s="1"/>
  <c r="N25"/>
  <c r="O25" s="1"/>
  <c r="N23"/>
  <c r="O23" s="1"/>
  <c r="N21"/>
  <c r="O21" s="1"/>
  <c r="N19"/>
  <c r="O19" s="1"/>
  <c r="N17"/>
  <c r="O17" s="1"/>
  <c r="N15"/>
  <c r="O15" s="1"/>
  <c r="N13"/>
  <c r="O13" s="1"/>
  <c r="N11"/>
  <c r="O11" s="1"/>
  <c r="N9"/>
  <c r="O9" s="1"/>
  <c r="N7"/>
  <c r="O7" s="1"/>
  <c r="N5"/>
  <c r="O5" s="1"/>
  <c r="S80"/>
  <c r="J80"/>
  <c r="M80" l="1"/>
  <c r="N95" l="1"/>
  <c r="N97"/>
  <c r="N96"/>
  <c r="N93"/>
  <c r="N90"/>
  <c r="N92"/>
  <c r="N91"/>
  <c r="N94"/>
  <c r="N98" l="1"/>
</calcChain>
</file>

<file path=xl/sharedStrings.xml><?xml version="1.0" encoding="utf-8"?>
<sst xmlns="http://schemas.openxmlformats.org/spreadsheetml/2006/main" count="509" uniqueCount="214">
  <si>
    <t>Biwak</t>
  </si>
  <si>
    <t>Odznaka GOT</t>
  </si>
  <si>
    <t xml:space="preserve">Posiadana </t>
  </si>
  <si>
    <t xml:space="preserve">Zdobyta </t>
  </si>
  <si>
    <t>Patrycja Baran</t>
  </si>
  <si>
    <t>Julia Dychtoń</t>
  </si>
  <si>
    <t>Natalia Musiał</t>
  </si>
  <si>
    <t>Julia Myjkowska</t>
  </si>
  <si>
    <t>Julia Słowik</t>
  </si>
  <si>
    <t>Karolina Wójcik</t>
  </si>
  <si>
    <t>Klara Zachara</t>
  </si>
  <si>
    <t>Jakub Bodzioch</t>
  </si>
  <si>
    <t>Patryk Gniadek</t>
  </si>
  <si>
    <t>Szymon Hajdukiewicz</t>
  </si>
  <si>
    <t>Aleksandra Bielawska</t>
  </si>
  <si>
    <t>Szymon Jóźwiak</t>
  </si>
  <si>
    <t>Wiktoria Kużdżał</t>
  </si>
  <si>
    <t>Damian Bibro</t>
  </si>
  <si>
    <t>Piotr Fijał</t>
  </si>
  <si>
    <t>Rafał Gac</t>
  </si>
  <si>
    <t>Amelia Hebda</t>
  </si>
  <si>
    <t>Adam Olbracht</t>
  </si>
  <si>
    <t>Piotr Pasecki</t>
  </si>
  <si>
    <t>Mikołaj Szeląg</t>
  </si>
  <si>
    <t>Szymon Usarz</t>
  </si>
  <si>
    <t>Szymon Kocik</t>
  </si>
  <si>
    <t>Filip Pasecki</t>
  </si>
  <si>
    <t>Konrad Rusinek</t>
  </si>
  <si>
    <t>Wiktor Szydłowski</t>
  </si>
  <si>
    <t>Jakub Ważydrąg</t>
  </si>
  <si>
    <t>Mateusz Pokidan</t>
  </si>
  <si>
    <t>Natan Rosiak</t>
  </si>
  <si>
    <t>Michał Polek</t>
  </si>
  <si>
    <t>Wiktoria Sołtys</t>
  </si>
  <si>
    <t>Oliwia Zaranek</t>
  </si>
  <si>
    <t>Sebastian Hajdas</t>
  </si>
  <si>
    <t>Jakub Iwaniec</t>
  </si>
  <si>
    <t>Dominik Łabędź</t>
  </si>
  <si>
    <t>Jakub Więcek</t>
  </si>
  <si>
    <t>Kamil Radziszewski</t>
  </si>
  <si>
    <t>Rafał Rapacz</t>
  </si>
  <si>
    <t>Marceli Stańczykiewicz-Kudła</t>
  </si>
  <si>
    <t>Oliwia Budzik</t>
  </si>
  <si>
    <t>3 TAT</t>
  </si>
  <si>
    <t>Zuzanna Maciak</t>
  </si>
  <si>
    <t>Wiktor Siwiec</t>
  </si>
  <si>
    <t>Kacper Stec</t>
  </si>
  <si>
    <t>Gabriela Tabaczyńska</t>
  </si>
  <si>
    <t>Kamil Skowyra</t>
  </si>
  <si>
    <t>Wiktor Wróbel</t>
  </si>
  <si>
    <t>Mikołaj Sienkowski</t>
  </si>
  <si>
    <t>3 TI</t>
  </si>
  <si>
    <t>Ksawery Zelek</t>
  </si>
  <si>
    <t>Paulina Rybska</t>
  </si>
  <si>
    <t>Julia Stono</t>
  </si>
  <si>
    <t>4 TF</t>
  </si>
  <si>
    <t>Paweł Golec</t>
  </si>
  <si>
    <t>n-l</t>
  </si>
  <si>
    <t>Tomasz Pikusa</t>
  </si>
  <si>
    <t>Piotr Fąfara</t>
  </si>
  <si>
    <t>Bartosz Pytka</t>
  </si>
  <si>
    <t>1 I</t>
  </si>
  <si>
    <t>Mikołaj Romanik</t>
  </si>
  <si>
    <t>Jakub Starzyk</t>
  </si>
  <si>
    <t>Filip Poręba</t>
  </si>
  <si>
    <t>Jakub Drapała</t>
  </si>
  <si>
    <t>Wojciech Stelmach</t>
  </si>
  <si>
    <t>2 EM</t>
  </si>
  <si>
    <t>Dawid Niedźwiecki</t>
  </si>
  <si>
    <t>2 F</t>
  </si>
  <si>
    <t xml:space="preserve">Maya Kwapniewska </t>
  </si>
  <si>
    <t>Emilia Skrężyna</t>
  </si>
  <si>
    <t>2 I</t>
  </si>
  <si>
    <t>Daniel Brighton</t>
  </si>
  <si>
    <t>Mikołaj Jeleń</t>
  </si>
  <si>
    <t>Brajan Nalepka</t>
  </si>
  <si>
    <t>Artur Nowak</t>
  </si>
  <si>
    <t>2 N</t>
  </si>
  <si>
    <t>Adam Bryl</t>
  </si>
  <si>
    <t>Dawid Jarosz</t>
  </si>
  <si>
    <t>Hubert Kosiaty</t>
  </si>
  <si>
    <t>Karol Strojny</t>
  </si>
  <si>
    <t>Patrycja Kaczor</t>
  </si>
  <si>
    <t xml:space="preserve">Bartłomiej Bieś </t>
  </si>
  <si>
    <t>2 PT</t>
  </si>
  <si>
    <t>Karina Błasik</t>
  </si>
  <si>
    <t>Amelia Kałuża</t>
  </si>
  <si>
    <t>Nikola Michałek</t>
  </si>
  <si>
    <t xml:space="preserve">Borys Uriasz </t>
  </si>
  <si>
    <t>3 TEM</t>
  </si>
  <si>
    <t>4 TAT</t>
  </si>
  <si>
    <t>Karol Brożek</t>
  </si>
  <si>
    <t>4 TEN</t>
  </si>
  <si>
    <t>4 TI</t>
  </si>
  <si>
    <t>5 TA</t>
  </si>
  <si>
    <t xml:space="preserve">n-l </t>
  </si>
  <si>
    <t xml:space="preserve">Zlot Czł.
Klubu </t>
  </si>
  <si>
    <t>Ks. GOT</t>
  </si>
  <si>
    <t>1 E</t>
  </si>
  <si>
    <t>1 P</t>
  </si>
  <si>
    <t>2 A</t>
  </si>
  <si>
    <t>2 P</t>
  </si>
  <si>
    <t>PUNKTACJA GOT 2023</t>
  </si>
  <si>
    <t xml:space="preserve">Śląski
Wehikuł </t>
  </si>
  <si>
    <t>Rajd
Jeienny</t>
  </si>
  <si>
    <t>Razem</t>
  </si>
  <si>
    <t>Lp.</t>
  </si>
  <si>
    <t>Imię i nazwisko</t>
  </si>
  <si>
    <t>Klasa</t>
  </si>
  <si>
    <t xml:space="preserve">Powitanie Wiosny </t>
  </si>
  <si>
    <t>Data
odbycia wycieczki</t>
  </si>
  <si>
    <t>Trasa wycieczki</t>
  </si>
  <si>
    <t>Nr grupy
górskiej wg reg.
GOT PTTK</t>
  </si>
  <si>
    <t>Punktów
wg reg.
GOT PTTK</t>
  </si>
  <si>
    <t xml:space="preserve">Czy
przodownik
był obecny </t>
  </si>
  <si>
    <t>Podpis i nr legitymacji
przodownika turystyki
górskiej PTTK</t>
  </si>
  <si>
    <t>BW.02</t>
  </si>
  <si>
    <t xml:space="preserve">Rotunda - Zdynia </t>
  </si>
  <si>
    <t>Przełęcz Widoma - Kamionna</t>
  </si>
  <si>
    <t>BZ.06</t>
  </si>
  <si>
    <t xml:space="preserve">Pisarzowa - Sałasz </t>
  </si>
  <si>
    <t>Sałasz - Jaworz</t>
  </si>
  <si>
    <t>Jaworz - Sałasz</t>
  </si>
  <si>
    <t>BZ 01</t>
  </si>
  <si>
    <t xml:space="preserve">tak </t>
  </si>
  <si>
    <t>tak</t>
  </si>
  <si>
    <t>1.06.2023</t>
  </si>
  <si>
    <t>31.05.2023</t>
  </si>
  <si>
    <t>2.06.2023</t>
  </si>
  <si>
    <t>Międzybrodzie Żywieckie - Żar; 1,8 km, 305 m</t>
  </si>
  <si>
    <t>BZ 03</t>
  </si>
  <si>
    <t>Zdynia - Rotunda</t>
  </si>
  <si>
    <t>Pasierbiec - Limanowa (Łososina Górna); 3,4 km</t>
  </si>
  <si>
    <t>Kamionna - Pasierbiec; 4 km</t>
  </si>
  <si>
    <t>Sałasz - Miejska Góra; 4,3 km, 171 m</t>
  </si>
  <si>
    <t>Miejska Góra - Limanowa; 2 km</t>
  </si>
  <si>
    <t>Bielsko-Biała - Polana Dębowiec; 1,2 km, 89 m</t>
  </si>
  <si>
    <t>Polana Dębowiec - stacja dolna Kolei Linowej, 0,7 km</t>
  </si>
  <si>
    <t>Stacja górna Kolei Linowej - Schronisko PTTK Szyndzielnia; 0,6 km</t>
  </si>
  <si>
    <t>Schronisko PTTK Szyndzielnia - Klimczok</t>
  </si>
  <si>
    <t xml:space="preserve">Klimczok – Schronisko PTTK Klimczok </t>
  </si>
  <si>
    <t>Schronisko PTTK Klimczok - Szczyrk (ul. Willowa); 5,3 km</t>
  </si>
  <si>
    <t>Polana Jaworzyna - Schronisko PTTK Skrzyczne; 2 km, 315 m</t>
  </si>
  <si>
    <t>Schronisko PTTK Skrzyczne - Malinowska Skała</t>
  </si>
  <si>
    <t>Malinowska Skała - Zielony Kopiec</t>
  </si>
  <si>
    <t>Zielony Kopiec - Magurka Wiślańska</t>
  </si>
  <si>
    <t>Magurka Wiślańska - Barania Góra</t>
  </si>
  <si>
    <t>Barania Góra - Schronisko PTTK Przysłop</t>
  </si>
  <si>
    <t>Schronisko PTTK Przysłop - Wisła Czarne (skrzyż.)</t>
  </si>
  <si>
    <t>Wisła Czarne (skrzyż.) - Zamek-Rezydencja Prezydenta RP; 1,2 km, 117 m</t>
  </si>
  <si>
    <t>BZ.09</t>
  </si>
  <si>
    <t>Dolina Czarnego Potoku - Prz. Krzyżowa</t>
  </si>
  <si>
    <t>Prz. Krzyżowa - Krzyżowa - Krynica Zdrój</t>
  </si>
  <si>
    <t>7.12.2023</t>
  </si>
  <si>
    <t>8.12.2023</t>
  </si>
  <si>
    <t>4.03.2023</t>
  </si>
  <si>
    <t>3.04.2023</t>
  </si>
  <si>
    <t>Trzy Korony - Prz. Szopka</t>
  </si>
  <si>
    <t>BZ.08</t>
  </si>
  <si>
    <t>M. Piętowski-Kędra</t>
  </si>
  <si>
    <t>M. Stepek</t>
  </si>
  <si>
    <t>Z. Nędza</t>
  </si>
  <si>
    <t>Szczawnica (PKS) - Szafranówka</t>
  </si>
  <si>
    <t>Szafranówka - Schr. PTTK Orlica</t>
  </si>
  <si>
    <t>Szczawnica Zdrój - Szczawnica (PKS)</t>
  </si>
  <si>
    <t>Durbaszka - Jaworki</t>
  </si>
  <si>
    <t>Wysoka - Durbaszka</t>
  </si>
  <si>
    <t>Jaworki - Wąwóz Homole - Wysoka</t>
  </si>
  <si>
    <t>4.04.2023</t>
  </si>
  <si>
    <t>5.04.2023</t>
  </si>
  <si>
    <t>5.10.2023</t>
  </si>
  <si>
    <t>6.10.2023</t>
  </si>
  <si>
    <t>Szczawnica Zdrój - Bacówka PTTK Pod Bereśnikiem; 1,7 km 172 m</t>
  </si>
  <si>
    <t>Bacówka PTTK Pod Bereśnikiem - Szczawnica Zdrój; 5,7 km 124 m</t>
  </si>
  <si>
    <t>Krościenko nad Dunajcem - Polana Wyrobek - Zamek Pieniński, mury; 3,6 km 375 m</t>
  </si>
  <si>
    <t>Zamek Pieniński, mury - Trzy Korony; 1,1 km 264 m</t>
  </si>
  <si>
    <t>Prz. Szopka - Schronisko PTTK Trzy Korony;  1,9 km</t>
  </si>
  <si>
    <t>J. Kiełbania</t>
  </si>
  <si>
    <t>Punkty z 2022</t>
  </si>
  <si>
    <t>o</t>
  </si>
  <si>
    <t>pop</t>
  </si>
  <si>
    <t>pop+br</t>
  </si>
  <si>
    <t>br</t>
  </si>
  <si>
    <t>sr</t>
  </si>
  <si>
    <t>zł</t>
  </si>
  <si>
    <t>za wytrw.</t>
  </si>
  <si>
    <t>pop -b.ks.</t>
  </si>
  <si>
    <t>br -b.ks.</t>
  </si>
  <si>
    <t>Nadw. pkt.</t>
  </si>
  <si>
    <t>Razem
pkt.</t>
  </si>
  <si>
    <t>A. Wajda</t>
  </si>
  <si>
    <t>x</t>
  </si>
  <si>
    <t>zaległe</t>
  </si>
  <si>
    <t>22-pop</t>
  </si>
  <si>
    <t>22-pop+br</t>
  </si>
  <si>
    <t>22-br 21-pop</t>
  </si>
  <si>
    <t>21-pop</t>
  </si>
  <si>
    <t>Punkty za imprezę górską w 2023</t>
  </si>
  <si>
    <t>Razem imprez</t>
  </si>
  <si>
    <r>
      <t xml:space="preserve"> </t>
    </r>
    <r>
      <rPr>
        <b/>
        <sz val="11"/>
        <color rgb="FF92D050"/>
        <rFont val="Calibri"/>
        <family val="2"/>
        <charset val="238"/>
        <scheme val="minor"/>
      </rPr>
      <t>22-br *</t>
    </r>
  </si>
  <si>
    <t xml:space="preserve">Złoty
Liść </t>
  </si>
  <si>
    <t>Żar - Międzybrodzie Żywieckie;  1,8 km</t>
  </si>
  <si>
    <t>I półrocze</t>
  </si>
  <si>
    <t>II półrocze</t>
  </si>
  <si>
    <t>zawieszenie</t>
  </si>
  <si>
    <t>Nadw. pkt. na kolejny stopień</t>
  </si>
  <si>
    <t>Dolina Czarnego Potoku - Schr. PTTK Jaworzyna Krynicka 4,8 km, 503 m</t>
  </si>
  <si>
    <t xml:space="preserve"> Schr. PTTK Jaworzyna Krynicka - Dolina Czarnego Potoku 3,1 km</t>
  </si>
  <si>
    <t xml:space="preserve"> </t>
  </si>
  <si>
    <t>J. Pytel</t>
  </si>
  <si>
    <t>Jaworz - Wieża pod Jaworzem; 0,6 km</t>
  </si>
  <si>
    <t>Wieża pod Jaworzem - Jaworz; 0,6 km, 119 m</t>
  </si>
  <si>
    <t>brak</t>
  </si>
  <si>
    <t>Razem uczestników / książeczek</t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</si>
</sst>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i/>
      <sz val="11"/>
      <color theme="1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0"/>
      <color rgb="FF00B05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sz val="11"/>
      <color rgb="FF92D050"/>
      <name val="Calibri"/>
      <family val="2"/>
      <charset val="238"/>
      <scheme val="minor"/>
    </font>
    <font>
      <b/>
      <i/>
      <sz val="10"/>
      <color rgb="FFFF0000"/>
      <name val="Times New Roman"/>
      <family val="1"/>
      <charset val="238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i/>
      <sz val="10"/>
      <color theme="5" tint="-0.249977111117893"/>
      <name val="Times New Roman"/>
      <family val="1"/>
      <charset val="238"/>
    </font>
    <font>
      <sz val="11"/>
      <color theme="5" tint="-0.249977111117893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C0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E46C0A"/>
        <bgColor rgb="FFE46C0A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C3D69B"/>
        <bgColor rgb="FFC3D69B"/>
      </patternFill>
    </fill>
    <fill>
      <patternFill patternType="solid">
        <fgColor rgb="FFDDD9C3"/>
        <bgColor rgb="FFDDD9C3"/>
      </patternFill>
    </fill>
    <fill>
      <gradientFill>
        <stop position="0">
          <color rgb="FF92D050"/>
        </stop>
        <stop position="1">
          <color theme="5" tint="-0.25098422193060094"/>
        </stop>
      </gradientFill>
    </fill>
    <fill>
      <patternFill patternType="solid">
        <fgColor rgb="FF92D050"/>
        <bgColor auto="1"/>
      </patternFill>
    </fill>
    <fill>
      <patternFill patternType="solid">
        <fgColor theme="5" tint="-0.249977111117893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rgb="FFFFC000"/>
        <bgColor auto="1"/>
      </patternFill>
    </fill>
    <fill>
      <patternFill patternType="solid">
        <fgColor rgb="FFFF0000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42">
    <xf numFmtId="0" fontId="0" fillId="0" borderId="0" xfId="0"/>
    <xf numFmtId="0" fontId="0" fillId="0" borderId="4" xfId="0" applyBorder="1"/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6" fillId="3" borderId="8" xfId="0" applyFont="1" applyFill="1" applyBorder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0" xfId="0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14" fontId="9" fillId="0" borderId="7" xfId="1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7" xfId="1" applyFont="1" applyBorder="1" applyAlignment="1"/>
    <xf numFmtId="0" fontId="10" fillId="0" borderId="7" xfId="1" applyFont="1" applyBorder="1" applyAlignment="1">
      <alignment horizontal="center"/>
    </xf>
    <xf numFmtId="0" fontId="11" fillId="0" borderId="7" xfId="1" applyFont="1" applyBorder="1" applyAlignment="1"/>
    <xf numFmtId="0" fontId="9" fillId="0" borderId="7" xfId="1" applyFont="1" applyFill="1" applyBorder="1" applyAlignment="1">
      <alignment horizontal="center" vertical="center" wrapText="1"/>
    </xf>
    <xf numFmtId="14" fontId="9" fillId="0" borderId="7" xfId="1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/>
    </xf>
    <xf numFmtId="0" fontId="8" fillId="0" borderId="0" xfId="0" applyFont="1"/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/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14" fontId="9" fillId="0" borderId="12" xfId="1" applyNumberFormat="1" applyFont="1" applyBorder="1" applyAlignment="1">
      <alignment horizontal="left" vertical="center" wrapText="1"/>
    </xf>
    <xf numFmtId="0" fontId="8" fillId="0" borderId="12" xfId="0" applyFont="1" applyBorder="1"/>
    <xf numFmtId="14" fontId="9" fillId="0" borderId="12" xfId="1" applyNumberFormat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/>
    </xf>
    <xf numFmtId="14" fontId="9" fillId="0" borderId="13" xfId="1" applyNumberFormat="1" applyFont="1" applyBorder="1" applyAlignment="1">
      <alignment horizontal="left" vertical="center" wrapText="1"/>
    </xf>
    <xf numFmtId="0" fontId="8" fillId="0" borderId="13" xfId="0" applyFont="1" applyBorder="1"/>
    <xf numFmtId="0" fontId="9" fillId="0" borderId="13" xfId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9" fillId="0" borderId="12" xfId="1" applyFont="1" applyFill="1" applyBorder="1" applyAlignment="1">
      <alignment horizontal="center" vertical="center" wrapText="1"/>
    </xf>
    <xf numFmtId="0" fontId="10" fillId="0" borderId="12" xfId="1" applyFont="1" applyBorder="1" applyAlignment="1">
      <alignment horizontal="center"/>
    </xf>
    <xf numFmtId="0" fontId="10" fillId="0" borderId="13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/>
    <xf numFmtId="14" fontId="9" fillId="0" borderId="13" xfId="1" applyNumberFormat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/>
    </xf>
    <xf numFmtId="0" fontId="3" fillId="0" borderId="4" xfId="0" applyFont="1" applyBorder="1"/>
    <xf numFmtId="0" fontId="2" fillId="0" borderId="4" xfId="0" applyFont="1" applyBorder="1" applyAlignment="1">
      <alignment readingOrder="1"/>
    </xf>
    <xf numFmtId="0" fontId="2" fillId="0" borderId="1" xfId="0" applyFont="1" applyBorder="1" applyAlignment="1">
      <alignment readingOrder="1"/>
    </xf>
    <xf numFmtId="0" fontId="13" fillId="0" borderId="7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readingOrder="1"/>
    </xf>
    <xf numFmtId="49" fontId="3" fillId="0" borderId="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readingOrder="1"/>
    </xf>
    <xf numFmtId="49" fontId="2" fillId="0" borderId="7" xfId="0" applyNumberFormat="1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readingOrder="1"/>
    </xf>
    <xf numFmtId="49" fontId="3" fillId="0" borderId="9" xfId="0" applyNumberFormat="1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center" vertical="center"/>
    </xf>
    <xf numFmtId="0" fontId="18" fillId="4" borderId="8" xfId="0" applyFont="1" applyFill="1" applyBorder="1"/>
    <xf numFmtId="14" fontId="19" fillId="0" borderId="7" xfId="0" applyNumberFormat="1" applyFont="1" applyBorder="1" applyAlignment="1">
      <alignment horizontal="center"/>
    </xf>
    <xf numFmtId="14" fontId="19" fillId="0" borderId="13" xfId="0" applyNumberFormat="1" applyFont="1" applyBorder="1" applyAlignment="1">
      <alignment horizontal="center"/>
    </xf>
    <xf numFmtId="0" fontId="0" fillId="0" borderId="0" xfId="0"/>
    <xf numFmtId="0" fontId="13" fillId="0" borderId="7" xfId="0" applyFont="1" applyBorder="1" applyAlignment="1">
      <alignment horizontal="center"/>
    </xf>
    <xf numFmtId="0" fontId="21" fillId="0" borderId="1" xfId="0" applyFont="1" applyBorder="1" applyAlignment="1">
      <alignment readingOrder="1"/>
    </xf>
    <xf numFmtId="0" fontId="21" fillId="0" borderId="1" xfId="0" applyFont="1" applyBorder="1" applyAlignment="1">
      <alignment horizontal="center" vertical="center" readingOrder="1"/>
    </xf>
    <xf numFmtId="0" fontId="21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 readingOrder="1"/>
    </xf>
    <xf numFmtId="0" fontId="21" fillId="0" borderId="1" xfId="0" applyFont="1" applyBorder="1"/>
    <xf numFmtId="0" fontId="23" fillId="0" borderId="1" xfId="0" applyFont="1" applyBorder="1"/>
    <xf numFmtId="0" fontId="21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1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right" vertical="center" readingOrder="1"/>
    </xf>
    <xf numFmtId="0" fontId="25" fillId="0" borderId="4" xfId="0" applyFont="1" applyBorder="1" applyAlignment="1">
      <alignment horizontal="right" readingOrder="1"/>
    </xf>
    <xf numFmtId="0" fontId="26" fillId="0" borderId="2" xfId="0" applyFont="1" applyBorder="1" applyAlignment="1">
      <alignment horizontal="right" vertical="center" readingOrder="1"/>
    </xf>
    <xf numFmtId="0" fontId="28" fillId="0" borderId="1" xfId="0" applyFont="1" applyBorder="1" applyAlignment="1">
      <alignment horizontal="center" vertical="center" readingOrder="1"/>
    </xf>
    <xf numFmtId="0" fontId="28" fillId="0" borderId="5" xfId="0" applyFont="1" applyBorder="1" applyAlignment="1">
      <alignment horizontal="center" vertical="center" readingOrder="1"/>
    </xf>
    <xf numFmtId="0" fontId="28" fillId="0" borderId="8" xfId="0" applyFont="1" applyBorder="1" applyAlignment="1">
      <alignment horizontal="center" vertical="center" readingOrder="1"/>
    </xf>
    <xf numFmtId="0" fontId="28" fillId="0" borderId="10" xfId="0" applyFont="1" applyBorder="1" applyAlignment="1">
      <alignment horizontal="center" vertical="center" readingOrder="1"/>
    </xf>
    <xf numFmtId="0" fontId="29" fillId="5" borderId="7" xfId="0" applyFont="1" applyFill="1" applyBorder="1" applyAlignment="1"/>
    <xf numFmtId="0" fontId="13" fillId="0" borderId="7" xfId="0" applyFont="1" applyBorder="1" applyAlignment="1"/>
    <xf numFmtId="0" fontId="29" fillId="12" borderId="7" xfId="0" applyFont="1" applyFill="1" applyBorder="1" applyAlignment="1"/>
    <xf numFmtId="0" fontId="29" fillId="6" borderId="7" xfId="0" applyFont="1" applyFill="1" applyBorder="1" applyAlignment="1"/>
    <xf numFmtId="0" fontId="29" fillId="11" borderId="7" xfId="0" applyFont="1" applyFill="1" applyBorder="1" applyAlignment="1"/>
    <xf numFmtId="0" fontId="29" fillId="9" borderId="7" xfId="0" applyFont="1" applyFill="1" applyBorder="1" applyAlignment="1"/>
    <xf numFmtId="0" fontId="29" fillId="8" borderId="7" xfId="0" applyFont="1" applyFill="1" applyBorder="1" applyAlignment="1"/>
    <xf numFmtId="0" fontId="29" fillId="0" borderId="7" xfId="0" applyFont="1" applyBorder="1" applyAlignment="1"/>
    <xf numFmtId="0" fontId="1" fillId="0" borderId="0" xfId="0" applyFont="1" applyBorder="1" applyAlignment="1">
      <alignment readingOrder="1"/>
    </xf>
    <xf numFmtId="0" fontId="0" fillId="2" borderId="0" xfId="0" applyFill="1" applyBorder="1"/>
    <xf numFmtId="0" fontId="2" fillId="0" borderId="0" xfId="0" applyFont="1" applyBorder="1" applyAlignment="1">
      <alignment readingOrder="1"/>
    </xf>
    <xf numFmtId="0" fontId="21" fillId="0" borderId="0" xfId="0" applyFont="1" applyBorder="1" applyAlignment="1">
      <alignment readingOrder="1"/>
    </xf>
    <xf numFmtId="0" fontId="21" fillId="0" borderId="0" xfId="0" applyFont="1" applyBorder="1" applyAlignment="1">
      <alignment horizontal="center" vertical="center" readingOrder="1"/>
    </xf>
    <xf numFmtId="0" fontId="21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right" vertical="center" readingOrder="1"/>
    </xf>
    <xf numFmtId="0" fontId="22" fillId="0" borderId="0" xfId="0" applyFont="1" applyBorder="1" applyAlignment="1">
      <alignment horizontal="center" vertical="center" wrapText="1" readingOrder="1"/>
    </xf>
    <xf numFmtId="0" fontId="28" fillId="0" borderId="0" xfId="0" applyFont="1" applyBorder="1" applyAlignment="1">
      <alignment horizontal="center" vertical="center" readingOrder="1"/>
    </xf>
    <xf numFmtId="0" fontId="3" fillId="0" borderId="0" xfId="0" applyFont="1" applyBorder="1" applyAlignment="1">
      <alignment horizontal="center" vertical="center" readingOrder="1"/>
    </xf>
    <xf numFmtId="0" fontId="23" fillId="0" borderId="0" xfId="0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left" vertical="center" wrapText="1" readingOrder="1"/>
    </xf>
    <xf numFmtId="0" fontId="2" fillId="0" borderId="7" xfId="0" applyFont="1" applyBorder="1" applyAlignment="1">
      <alignment horizontal="left" vertical="center" wrapText="1" readingOrder="1"/>
    </xf>
    <xf numFmtId="0" fontId="20" fillId="0" borderId="7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readingOrder="1"/>
    </xf>
    <xf numFmtId="0" fontId="13" fillId="13" borderId="7" xfId="0" applyFont="1" applyFill="1" applyBorder="1" applyAlignment="1"/>
    <xf numFmtId="0" fontId="13" fillId="12" borderId="7" xfId="0" applyFont="1" applyFill="1" applyBorder="1" applyAlignment="1"/>
    <xf numFmtId="0" fontId="13" fillId="14" borderId="7" xfId="0" applyFont="1" applyFill="1" applyBorder="1" applyAlignment="1"/>
    <xf numFmtId="0" fontId="13" fillId="16" borderId="7" xfId="0" applyFont="1" applyFill="1" applyBorder="1" applyAlignment="1"/>
    <xf numFmtId="0" fontId="13" fillId="17" borderId="7" xfId="0" applyFont="1" applyFill="1" applyBorder="1" applyAlignment="1"/>
    <xf numFmtId="0" fontId="13" fillId="18" borderId="7" xfId="0" applyFont="1" applyFill="1" applyBorder="1" applyAlignment="1"/>
    <xf numFmtId="0" fontId="13" fillId="0" borderId="8" xfId="0" applyFont="1" applyBorder="1" applyAlignment="1">
      <alignment horizontal="center" vertical="center" readingOrder="1"/>
    </xf>
    <xf numFmtId="0" fontId="33" fillId="0" borderId="8" xfId="0" applyFont="1" applyBorder="1" applyAlignment="1">
      <alignment horizontal="right" vertical="center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8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readingOrder="1"/>
    </xf>
    <xf numFmtId="0" fontId="8" fillId="0" borderId="7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2" xfId="0" applyFont="1" applyBorder="1" applyAlignment="1">
      <alignment wrapText="1"/>
    </xf>
    <xf numFmtId="14" fontId="8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/>
    <xf numFmtId="0" fontId="8" fillId="0" borderId="12" xfId="0" applyFont="1" applyBorder="1" applyAlignment="1">
      <alignment horizontal="left" vertical="center" wrapText="1"/>
    </xf>
    <xf numFmtId="0" fontId="10" fillId="0" borderId="12" xfId="0" applyFont="1" applyBorder="1"/>
    <xf numFmtId="0" fontId="10" fillId="0" borderId="13" xfId="0" applyFont="1" applyBorder="1" applyAlignment="1">
      <alignment horizontal="center" vertical="center"/>
    </xf>
    <xf numFmtId="0" fontId="17" fillId="20" borderId="5" xfId="0" applyFont="1" applyFill="1" applyBorder="1" applyAlignment="1">
      <alignment horizontal="center" vertical="center" wrapText="1" readingOrder="1"/>
    </xf>
    <xf numFmtId="0" fontId="12" fillId="20" borderId="1" xfId="0" applyFont="1" applyFill="1" applyBorder="1" applyAlignment="1">
      <alignment horizontal="center" vertical="center" wrapText="1"/>
    </xf>
    <xf numFmtId="0" fontId="2" fillId="20" borderId="7" xfId="0" applyFont="1" applyFill="1" applyBorder="1" applyAlignment="1">
      <alignment horizontal="center" vertical="center" readingOrder="1"/>
    </xf>
    <xf numFmtId="0" fontId="3" fillId="20" borderId="3" xfId="0" applyFont="1" applyFill="1" applyBorder="1" applyAlignment="1">
      <alignment horizontal="center" vertical="center" readingOrder="1"/>
    </xf>
    <xf numFmtId="0" fontId="3" fillId="20" borderId="1" xfId="0" applyFont="1" applyFill="1" applyBorder="1" applyAlignment="1">
      <alignment horizontal="center" vertical="center" readingOrder="1"/>
    </xf>
    <xf numFmtId="0" fontId="2" fillId="20" borderId="9" xfId="0" applyFont="1" applyFill="1" applyBorder="1" applyAlignment="1">
      <alignment horizontal="center" vertical="center" readingOrder="1"/>
    </xf>
    <xf numFmtId="0" fontId="3" fillId="20" borderId="6" xfId="0" applyFont="1" applyFill="1" applyBorder="1" applyAlignment="1">
      <alignment horizontal="center" vertical="center" readingOrder="1"/>
    </xf>
    <xf numFmtId="0" fontId="3" fillId="20" borderId="5" xfId="0" applyFont="1" applyFill="1" applyBorder="1" applyAlignment="1">
      <alignment horizontal="center" vertical="center" readingOrder="1"/>
    </xf>
    <xf numFmtId="0" fontId="3" fillId="20" borderId="7" xfId="0" applyFont="1" applyFill="1" applyBorder="1" applyAlignment="1">
      <alignment horizontal="center" vertical="center" readingOrder="1"/>
    </xf>
    <xf numFmtId="0" fontId="2" fillId="20" borderId="12" xfId="0" applyFont="1" applyFill="1" applyBorder="1" applyAlignment="1">
      <alignment horizontal="center" vertical="center" readingOrder="1"/>
    </xf>
    <xf numFmtId="0" fontId="3" fillId="20" borderId="14" xfId="0" applyFont="1" applyFill="1" applyBorder="1" applyAlignment="1">
      <alignment horizontal="center" vertical="center" readingOrder="1"/>
    </xf>
    <xf numFmtId="0" fontId="3" fillId="20" borderId="4" xfId="0" applyFont="1" applyFill="1" applyBorder="1" applyAlignment="1">
      <alignment horizontal="center" vertical="center" readingOrder="1"/>
    </xf>
    <xf numFmtId="0" fontId="13" fillId="20" borderId="8" xfId="0" applyFont="1" applyFill="1" applyBorder="1" applyAlignment="1">
      <alignment horizontal="center" vertical="center" readingOrder="1"/>
    </xf>
    <xf numFmtId="0" fontId="12" fillId="21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readingOrder="1"/>
    </xf>
    <xf numFmtId="0" fontId="3" fillId="21" borderId="3" xfId="0" applyFont="1" applyFill="1" applyBorder="1" applyAlignment="1">
      <alignment horizontal="center" vertical="center" readingOrder="1"/>
    </xf>
    <xf numFmtId="0" fontId="3" fillId="21" borderId="5" xfId="0" applyFont="1" applyFill="1" applyBorder="1" applyAlignment="1">
      <alignment horizontal="center" vertical="center" readingOrder="1"/>
    </xf>
    <xf numFmtId="0" fontId="13" fillId="21" borderId="8" xfId="0" applyFont="1" applyFill="1" applyBorder="1" applyAlignment="1">
      <alignment horizontal="center" vertical="center" readingOrder="1"/>
    </xf>
    <xf numFmtId="0" fontId="11" fillId="0" borderId="7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6" fillId="0" borderId="0" xfId="0" applyFont="1"/>
    <xf numFmtId="0" fontId="37" fillId="0" borderId="8" xfId="0" applyFont="1" applyBorder="1"/>
    <xf numFmtId="0" fontId="39" fillId="0" borderId="1" xfId="0" applyFont="1" applyBorder="1" applyAlignment="1">
      <alignment horizontal="center" vertical="center" readingOrder="1"/>
    </xf>
    <xf numFmtId="0" fontId="28" fillId="0" borderId="16" xfId="0" applyFont="1" applyBorder="1" applyAlignment="1">
      <alignment horizontal="center" vertical="center" readingOrder="1"/>
    </xf>
    <xf numFmtId="0" fontId="25" fillId="0" borderId="7" xfId="0" applyFont="1" applyBorder="1" applyAlignment="1">
      <alignment horizontal="left" vertical="center" wrapText="1" readingOrder="1"/>
    </xf>
    <xf numFmtId="0" fontId="9" fillId="0" borderId="18" xfId="1" applyFont="1" applyBorder="1" applyAlignment="1">
      <alignment horizontal="left" vertical="center" wrapText="1"/>
    </xf>
    <xf numFmtId="14" fontId="9" fillId="0" borderId="17" xfId="1" applyNumberFormat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/>
    </xf>
    <xf numFmtId="0" fontId="36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readingOrder="1"/>
    </xf>
    <xf numFmtId="0" fontId="28" fillId="0" borderId="19" xfId="0" applyFont="1" applyBorder="1" applyAlignment="1">
      <alignment horizontal="center" vertical="center" readingOrder="1"/>
    </xf>
    <xf numFmtId="0" fontId="3" fillId="0" borderId="20" xfId="0" applyFont="1" applyBorder="1" applyAlignment="1">
      <alignment horizontal="center" vertical="center" readingOrder="1"/>
    </xf>
    <xf numFmtId="0" fontId="31" fillId="0" borderId="3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27" fillId="0" borderId="21" xfId="0" applyFont="1" applyBorder="1" applyAlignment="1">
      <alignment horizontal="center" vertical="center" readingOrder="1"/>
    </xf>
    <xf numFmtId="0" fontId="3" fillId="0" borderId="14" xfId="0" applyFont="1" applyBorder="1"/>
    <xf numFmtId="0" fontId="21" fillId="0" borderId="3" xfId="0" applyFont="1" applyBorder="1"/>
    <xf numFmtId="0" fontId="40" fillId="0" borderId="7" xfId="0" applyFont="1" applyBorder="1"/>
    <xf numFmtId="0" fontId="41" fillId="0" borderId="0" xfId="0" applyFont="1"/>
    <xf numFmtId="0" fontId="42" fillId="0" borderId="2" xfId="0" applyFont="1" applyBorder="1" applyAlignment="1">
      <alignment horizontal="right" vertical="center" readingOrder="1"/>
    </xf>
    <xf numFmtId="0" fontId="20" fillId="0" borderId="3" xfId="0" applyFont="1" applyBorder="1" applyAlignment="1">
      <alignment horizontal="center" vertical="center" readingOrder="1"/>
    </xf>
    <xf numFmtId="0" fontId="42" fillId="0" borderId="5" xfId="0" applyFont="1" applyBorder="1" applyAlignment="1">
      <alignment horizontal="right" vertical="center" readingOrder="1"/>
    </xf>
    <xf numFmtId="0" fontId="2" fillId="0" borderId="9" xfId="0" applyFont="1" applyBorder="1" applyAlignment="1">
      <alignment horizontal="center" vertical="center" readingOrder="1"/>
    </xf>
    <xf numFmtId="0" fontId="40" fillId="0" borderId="9" xfId="0" applyFont="1" applyBorder="1"/>
    <xf numFmtId="0" fontId="40" fillId="0" borderId="12" xfId="0" applyFont="1" applyBorder="1"/>
    <xf numFmtId="0" fontId="40" fillId="0" borderId="8" xfId="0" applyFont="1" applyBorder="1"/>
    <xf numFmtId="0" fontId="27" fillId="0" borderId="3" xfId="0" applyFont="1" applyBorder="1" applyAlignment="1">
      <alignment horizontal="center" vertical="center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43" fillId="10" borderId="7" xfId="0" applyFont="1" applyFill="1" applyBorder="1" applyAlignment="1"/>
    <xf numFmtId="0" fontId="33" fillId="19" borderId="7" xfId="0" applyFont="1" applyFill="1" applyBorder="1" applyAlignment="1"/>
    <xf numFmtId="0" fontId="43" fillId="7" borderId="7" xfId="0" applyFont="1" applyFill="1" applyBorder="1" applyAlignment="1"/>
    <xf numFmtId="0" fontId="33" fillId="15" borderId="7" xfId="0" applyFont="1" applyFill="1" applyBorder="1" applyAlignment="1"/>
    <xf numFmtId="0" fontId="44" fillId="0" borderId="5" xfId="0" applyFont="1" applyBorder="1" applyAlignment="1">
      <alignment horizontal="center" vertical="center" readingOrder="1"/>
    </xf>
    <xf numFmtId="0" fontId="44" fillId="0" borderId="1" xfId="0" applyFont="1" applyBorder="1" applyAlignment="1">
      <alignment horizontal="center" vertical="center" readingOrder="1"/>
    </xf>
    <xf numFmtId="0" fontId="25" fillId="0" borderId="1" xfId="0" applyFont="1" applyBorder="1" applyAlignment="1">
      <alignment horizontal="center" vertical="center" readingOrder="1"/>
    </xf>
    <xf numFmtId="0" fontId="45" fillId="0" borderId="7" xfId="0" applyFont="1" applyBorder="1" applyAlignment="1">
      <alignment horizontal="center" vertical="center" wrapText="1" readingOrder="1"/>
    </xf>
    <xf numFmtId="0" fontId="13" fillId="0" borderId="19" xfId="0" applyFont="1" applyBorder="1" applyAlignment="1">
      <alignment horizontal="center" vertical="center" readingOrder="1"/>
    </xf>
    <xf numFmtId="0" fontId="13" fillId="0" borderId="21" xfId="0" applyFont="1" applyBorder="1" applyAlignment="1">
      <alignment horizontal="center" vertical="center" readingOrder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readingOrder="1"/>
    </xf>
    <xf numFmtId="0" fontId="16" fillId="0" borderId="1" xfId="0" applyFont="1" applyBorder="1" applyAlignment="1">
      <alignment horizontal="center" readingOrder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textRotation="90" wrapText="1"/>
    </xf>
    <xf numFmtId="0" fontId="35" fillId="0" borderId="10" xfId="0" applyFont="1" applyBorder="1" applyAlignment="1">
      <alignment horizontal="center" vertical="center" textRotation="90" wrapText="1"/>
    </xf>
    <xf numFmtId="0" fontId="35" fillId="0" borderId="4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10" xfId="0" applyFont="1" applyBorder="1" applyAlignment="1">
      <alignment horizontal="center" vertical="center" textRotation="90" wrapText="1"/>
    </xf>
    <xf numFmtId="0" fontId="32" fillId="0" borderId="4" xfId="0" applyFont="1" applyBorder="1" applyAlignment="1">
      <alignment horizontal="center" vertical="center" textRotation="90" wrapText="1"/>
    </xf>
    <xf numFmtId="0" fontId="38" fillId="0" borderId="5" xfId="0" applyFont="1" applyBorder="1" applyAlignment="1">
      <alignment horizontal="center" vertical="center" textRotation="90" wrapText="1"/>
    </xf>
    <xf numFmtId="0" fontId="38" fillId="0" borderId="10" xfId="0" applyFont="1" applyBorder="1" applyAlignment="1">
      <alignment horizontal="center" vertical="center" textRotation="90" wrapText="1"/>
    </xf>
    <xf numFmtId="0" fontId="38" fillId="0" borderId="4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23" xfId="0" applyFont="1" applyBorder="1" applyAlignment="1">
      <alignment horizontal="center"/>
    </xf>
  </cellXfs>
  <cellStyles count="2">
    <cellStyle name="Normalny" xfId="0" builtinId="0"/>
    <cellStyle name="Normalny 3" xfId="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theme="9"/>
      </font>
    </dxf>
    <dxf>
      <font>
        <b/>
        <i val="0"/>
        <color theme="5" tint="-0.24994659260841701"/>
      </font>
    </dxf>
    <dxf>
      <font>
        <b/>
        <i val="0"/>
        <color theme="0" tint="-0.499984740745262"/>
      </font>
    </dxf>
    <dxf>
      <font>
        <b/>
        <i val="0"/>
        <color rgb="FFFFC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gradientFill>
          <stop position="0">
            <color theme="9" tint="0.40000610370189521"/>
          </stop>
          <stop position="1">
            <color theme="5" tint="-0.25098422193060094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9"/>
  <sheetViews>
    <sheetView tabSelected="1" zoomScaleNormal="100" workbookViewId="0">
      <selection activeCell="T4" sqref="T4"/>
    </sheetView>
  </sheetViews>
  <sheetFormatPr defaultRowHeight="15"/>
  <cols>
    <col min="1" max="1" width="4.85546875" customWidth="1"/>
    <col min="2" max="2" width="26.85546875" customWidth="1"/>
    <col min="3" max="3" width="7.28515625" customWidth="1"/>
    <col min="4" max="4" width="7.85546875" customWidth="1"/>
    <col min="5" max="5" width="9" customWidth="1"/>
    <col min="6" max="6" width="8.42578125" customWidth="1"/>
    <col min="7" max="7" width="7.28515625" customWidth="1"/>
    <col min="8" max="8" width="7.5703125" customWidth="1"/>
    <col min="9" max="9" width="7.140625" customWidth="1"/>
    <col min="10" max="10" width="7" customWidth="1"/>
    <col min="11" max="11" width="5.28515625" customWidth="1"/>
    <col min="12" max="12" width="9" customWidth="1"/>
    <col min="13" max="13" width="9.140625" customWidth="1"/>
    <col min="14" max="14" width="6.85546875" customWidth="1"/>
    <col min="15" max="15" width="7.28515625" customWidth="1"/>
    <col min="16" max="16" width="3" customWidth="1"/>
    <col min="17" max="17" width="3" style="79" customWidth="1"/>
    <col min="18" max="18" width="3.140625" style="79" customWidth="1"/>
    <col min="19" max="19" width="2.5703125" customWidth="1"/>
    <col min="20" max="20" width="12.7109375" customWidth="1"/>
    <col min="21" max="21" width="6.5703125" customWidth="1"/>
    <col min="22" max="22" width="9.140625" customWidth="1"/>
  </cols>
  <sheetData>
    <row r="1" spans="1:21" ht="20.25" customHeight="1">
      <c r="A1" s="239" t="s">
        <v>102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1"/>
      <c r="P1" s="228" t="s">
        <v>0</v>
      </c>
      <c r="Q1" s="231" t="s">
        <v>202</v>
      </c>
      <c r="R1" s="234" t="s">
        <v>203</v>
      </c>
      <c r="S1" s="215" t="s">
        <v>198</v>
      </c>
    </row>
    <row r="2" spans="1:21" ht="15" customHeight="1">
      <c r="A2" s="218" t="s">
        <v>106</v>
      </c>
      <c r="B2" s="218" t="s">
        <v>107</v>
      </c>
      <c r="C2" s="218" t="s">
        <v>108</v>
      </c>
      <c r="D2" s="220" t="s">
        <v>197</v>
      </c>
      <c r="E2" s="221"/>
      <c r="F2" s="221"/>
      <c r="G2" s="221"/>
      <c r="H2" s="221"/>
      <c r="I2" s="222" t="s">
        <v>178</v>
      </c>
      <c r="J2" s="224" t="s">
        <v>189</v>
      </c>
      <c r="K2" s="223" t="s">
        <v>97</v>
      </c>
      <c r="L2" s="226" t="s">
        <v>1</v>
      </c>
      <c r="M2" s="226"/>
      <c r="N2" s="227" t="s">
        <v>188</v>
      </c>
      <c r="O2" s="237" t="s">
        <v>205</v>
      </c>
      <c r="P2" s="229"/>
      <c r="Q2" s="232"/>
      <c r="R2" s="235"/>
      <c r="S2" s="216"/>
    </row>
    <row r="3" spans="1:21" ht="36" customHeight="1">
      <c r="A3" s="219"/>
      <c r="B3" s="219"/>
      <c r="C3" s="219"/>
      <c r="D3" s="151" t="s">
        <v>96</v>
      </c>
      <c r="E3" s="152" t="s">
        <v>109</v>
      </c>
      <c r="F3" s="152" t="s">
        <v>103</v>
      </c>
      <c r="G3" s="164" t="s">
        <v>200</v>
      </c>
      <c r="H3" s="164" t="s">
        <v>104</v>
      </c>
      <c r="I3" s="223"/>
      <c r="J3" s="225"/>
      <c r="K3" s="223"/>
      <c r="L3" s="90" t="s">
        <v>2</v>
      </c>
      <c r="M3" s="122" t="s">
        <v>3</v>
      </c>
      <c r="N3" s="223"/>
      <c r="O3" s="238"/>
      <c r="P3" s="230"/>
      <c r="Q3" s="233"/>
      <c r="R3" s="236"/>
      <c r="S3" s="217"/>
      <c r="T3" s="79" t="s">
        <v>192</v>
      </c>
      <c r="U3" s="184" t="s">
        <v>204</v>
      </c>
    </row>
    <row r="4" spans="1:21">
      <c r="A4" s="66">
        <v>1</v>
      </c>
      <c r="B4" s="118" t="s">
        <v>59</v>
      </c>
      <c r="C4" s="67" t="s">
        <v>98</v>
      </c>
      <c r="D4" s="153"/>
      <c r="E4" s="154"/>
      <c r="F4" s="155"/>
      <c r="G4" s="165"/>
      <c r="H4" s="165">
        <v>18</v>
      </c>
      <c r="I4" s="91"/>
      <c r="J4" s="212">
        <f t="shared" ref="J4:J68" si="0">SUM(D4:I4)</f>
        <v>18</v>
      </c>
      <c r="K4" s="68" t="s">
        <v>179</v>
      </c>
      <c r="L4" s="69"/>
      <c r="M4" s="94" t="str">
        <f t="shared" ref="M4:M68" si="1">IF(AND(J4&gt;=60,J4&lt;180,L4="",K4="brak"),"pop -b.ks.",IF(AND(J4&gt;=60,J4&lt;180,L4="",K4="x"),"pop",IF(AND(J4&gt;=180,L4=""),"pop+br",IF(AND(J4&gt;=120,L4="pop",K4="brak"),"br -b.ks.",IF(AND(J4&gt;=120,L4="pop"),"br",IF(AND(J4&gt;=360,L4="br"),"sr",IF(AND(J4&gt;=720,L4="sr"),"zł",IF(AND(K4&gt;=120,L4="zł"),"za wytrw.",""))))))))</f>
        <v/>
      </c>
      <c r="N4" s="185">
        <f>IF(M4="",J4,IF(AND(J4&gt;180,M4="pop+br"),J4-180,IF(AND(J4&gt;120,M4="br"),J4-120,IF(AND(J4&gt;60,M4="pop"),J4-60,IF(AND(J4&gt;360,M4="sr"),J4-360,"")))))</f>
        <v>18</v>
      </c>
      <c r="O4" s="193">
        <f t="shared" ref="O4:O35" si="2">IF(AND( M4="pop",N4&gt;60),60,N4)</f>
        <v>18</v>
      </c>
      <c r="P4" s="188"/>
      <c r="Q4" s="82">
        <f>COUNT(D4:F4)</f>
        <v>0</v>
      </c>
      <c r="R4" s="175">
        <f>COUNT(G4:H4)</f>
        <v>1</v>
      </c>
      <c r="S4" s="134">
        <f>COUNT(D4:H4,P4)</f>
        <v>1</v>
      </c>
      <c r="U4" s="173" t="str">
        <f>IF(R4=0,"zaw."," ")</f>
        <v xml:space="preserve"> </v>
      </c>
    </row>
    <row r="5" spans="1:21">
      <c r="A5" s="66">
        <v>2</v>
      </c>
      <c r="B5" s="118" t="s">
        <v>60</v>
      </c>
      <c r="C5" s="67" t="s">
        <v>61</v>
      </c>
      <c r="D5" s="153"/>
      <c r="E5" s="154"/>
      <c r="F5" s="155"/>
      <c r="G5" s="165"/>
      <c r="H5" s="165">
        <v>18</v>
      </c>
      <c r="I5" s="91"/>
      <c r="J5" s="212">
        <f t="shared" si="0"/>
        <v>18</v>
      </c>
      <c r="K5" s="68" t="s">
        <v>208</v>
      </c>
      <c r="L5" s="69"/>
      <c r="M5" s="94" t="str">
        <f t="shared" si="1"/>
        <v/>
      </c>
      <c r="N5" s="185">
        <f t="shared" ref="N5:N68" si="3">IF(M5="",J5,IF(AND(J5&gt;180,M5="pop+br"),J5-180,IF(AND(J5&gt;120,M5="br"),J5-120,IF(AND(J5&gt;60,M5="pop"),J5-60,IF(AND(J5&gt;360,M5="sr"),J5-360,"")))))</f>
        <v>18</v>
      </c>
      <c r="O5" s="193">
        <f t="shared" si="2"/>
        <v>18</v>
      </c>
      <c r="P5" s="188"/>
      <c r="Q5" s="82">
        <f t="shared" ref="Q5:Q68" si="4">COUNT(D5:F5)</f>
        <v>0</v>
      </c>
      <c r="R5" s="175">
        <f t="shared" ref="R5:R68" si="5">COUNT(G5:H5)</f>
        <v>1</v>
      </c>
      <c r="S5" s="134">
        <f t="shared" ref="S5:S68" si="6">COUNT(D5:H5,P5)</f>
        <v>1</v>
      </c>
      <c r="U5" s="173" t="str">
        <f t="shared" ref="U5:U68" si="7">IF(R5=0,"zaw."," ")</f>
        <v xml:space="preserve"> </v>
      </c>
    </row>
    <row r="6" spans="1:21">
      <c r="A6" s="66">
        <v>3</v>
      </c>
      <c r="B6" s="118" t="s">
        <v>62</v>
      </c>
      <c r="C6" s="67" t="s">
        <v>61</v>
      </c>
      <c r="D6" s="153"/>
      <c r="E6" s="154"/>
      <c r="F6" s="155"/>
      <c r="G6" s="165"/>
      <c r="H6" s="165">
        <v>18</v>
      </c>
      <c r="I6" s="91"/>
      <c r="J6" s="212">
        <f t="shared" si="0"/>
        <v>18</v>
      </c>
      <c r="K6" s="68"/>
      <c r="L6" s="69"/>
      <c r="M6" s="94" t="str">
        <f t="shared" si="1"/>
        <v/>
      </c>
      <c r="N6" s="185">
        <f t="shared" si="3"/>
        <v>18</v>
      </c>
      <c r="O6" s="193">
        <f t="shared" si="2"/>
        <v>18</v>
      </c>
      <c r="P6" s="188"/>
      <c r="Q6" s="82">
        <f t="shared" si="4"/>
        <v>0</v>
      </c>
      <c r="R6" s="175">
        <f t="shared" si="5"/>
        <v>1</v>
      </c>
      <c r="S6" s="134">
        <f t="shared" si="6"/>
        <v>1</v>
      </c>
      <c r="U6" s="173" t="str">
        <f t="shared" si="7"/>
        <v xml:space="preserve"> </v>
      </c>
    </row>
    <row r="7" spans="1:21">
      <c r="A7" s="66">
        <v>4</v>
      </c>
      <c r="B7" s="118" t="s">
        <v>63</v>
      </c>
      <c r="C7" s="67" t="s">
        <v>61</v>
      </c>
      <c r="D7" s="153"/>
      <c r="E7" s="154"/>
      <c r="F7" s="155"/>
      <c r="G7" s="165"/>
      <c r="H7" s="165">
        <v>18</v>
      </c>
      <c r="I7" s="91"/>
      <c r="J7" s="212">
        <f t="shared" si="0"/>
        <v>18</v>
      </c>
      <c r="K7" s="68"/>
      <c r="L7" s="69"/>
      <c r="M7" s="94" t="str">
        <f t="shared" si="1"/>
        <v/>
      </c>
      <c r="N7" s="185">
        <f t="shared" si="3"/>
        <v>18</v>
      </c>
      <c r="O7" s="193">
        <f t="shared" si="2"/>
        <v>18</v>
      </c>
      <c r="P7" s="188"/>
      <c r="Q7" s="82">
        <f t="shared" si="4"/>
        <v>0</v>
      </c>
      <c r="R7" s="175">
        <f t="shared" si="5"/>
        <v>1</v>
      </c>
      <c r="S7" s="134">
        <f t="shared" si="6"/>
        <v>1</v>
      </c>
      <c r="U7" s="173" t="str">
        <f t="shared" si="7"/>
        <v xml:space="preserve"> </v>
      </c>
    </row>
    <row r="8" spans="1:21">
      <c r="A8" s="66">
        <v>5</v>
      </c>
      <c r="B8" s="118" t="s">
        <v>64</v>
      </c>
      <c r="C8" s="67" t="s">
        <v>99</v>
      </c>
      <c r="D8" s="153"/>
      <c r="E8" s="154"/>
      <c r="F8" s="155"/>
      <c r="G8" s="165"/>
      <c r="H8" s="165">
        <v>18</v>
      </c>
      <c r="I8" s="91"/>
      <c r="J8" s="212">
        <f t="shared" si="0"/>
        <v>18</v>
      </c>
      <c r="K8" s="68"/>
      <c r="L8" s="69"/>
      <c r="M8" s="94" t="str">
        <f t="shared" si="1"/>
        <v/>
      </c>
      <c r="N8" s="185">
        <f t="shared" si="3"/>
        <v>18</v>
      </c>
      <c r="O8" s="193">
        <f t="shared" si="2"/>
        <v>18</v>
      </c>
      <c r="P8" s="188"/>
      <c r="Q8" s="82">
        <f t="shared" si="4"/>
        <v>0</v>
      </c>
      <c r="R8" s="175">
        <f t="shared" si="5"/>
        <v>1</v>
      </c>
      <c r="S8" s="134">
        <f t="shared" si="6"/>
        <v>1</v>
      </c>
      <c r="U8" s="173" t="str">
        <f t="shared" si="7"/>
        <v xml:space="preserve"> </v>
      </c>
    </row>
    <row r="9" spans="1:21">
      <c r="A9" s="66">
        <v>6</v>
      </c>
      <c r="B9" s="119" t="s">
        <v>4</v>
      </c>
      <c r="C9" s="70" t="s">
        <v>100</v>
      </c>
      <c r="D9" s="153">
        <v>11</v>
      </c>
      <c r="E9" s="154"/>
      <c r="F9" s="155">
        <v>50</v>
      </c>
      <c r="G9" s="165"/>
      <c r="H9" s="165">
        <v>18</v>
      </c>
      <c r="I9" s="91">
        <v>18</v>
      </c>
      <c r="J9" s="65">
        <f t="shared" si="0"/>
        <v>97</v>
      </c>
      <c r="K9" s="68" t="s">
        <v>191</v>
      </c>
      <c r="L9" s="69"/>
      <c r="M9" s="94" t="str">
        <f t="shared" si="1"/>
        <v>pop</v>
      </c>
      <c r="N9" s="185">
        <f t="shared" si="3"/>
        <v>37</v>
      </c>
      <c r="O9" s="193">
        <f t="shared" si="2"/>
        <v>37</v>
      </c>
      <c r="P9" s="188"/>
      <c r="Q9" s="82">
        <f t="shared" si="4"/>
        <v>2</v>
      </c>
      <c r="R9" s="175">
        <f t="shared" si="5"/>
        <v>1</v>
      </c>
      <c r="S9" s="134">
        <f t="shared" si="6"/>
        <v>3</v>
      </c>
      <c r="U9" s="173" t="str">
        <f t="shared" si="7"/>
        <v xml:space="preserve"> </v>
      </c>
    </row>
    <row r="10" spans="1:21">
      <c r="A10" s="66">
        <v>7</v>
      </c>
      <c r="B10" s="118" t="s">
        <v>65</v>
      </c>
      <c r="C10" s="70" t="s">
        <v>100</v>
      </c>
      <c r="D10" s="153"/>
      <c r="E10" s="154"/>
      <c r="F10" s="155">
        <v>50</v>
      </c>
      <c r="G10" s="165"/>
      <c r="H10" s="165"/>
      <c r="I10" s="91"/>
      <c r="J10" s="65">
        <f t="shared" si="0"/>
        <v>50</v>
      </c>
      <c r="K10" s="68" t="s">
        <v>179</v>
      </c>
      <c r="L10" s="69"/>
      <c r="M10" s="94" t="str">
        <f t="shared" si="1"/>
        <v/>
      </c>
      <c r="N10" s="185">
        <f t="shared" si="3"/>
        <v>50</v>
      </c>
      <c r="O10" s="193">
        <f t="shared" si="2"/>
        <v>50</v>
      </c>
      <c r="P10" s="188"/>
      <c r="Q10" s="82">
        <f t="shared" si="4"/>
        <v>1</v>
      </c>
      <c r="R10" s="175">
        <f t="shared" si="5"/>
        <v>0</v>
      </c>
      <c r="S10" s="134">
        <f t="shared" si="6"/>
        <v>1</v>
      </c>
      <c r="U10" s="173" t="str">
        <f>IF(R10=0,"zaw."," ")</f>
        <v>zaw.</v>
      </c>
    </row>
    <row r="11" spans="1:21">
      <c r="A11" s="66">
        <v>8</v>
      </c>
      <c r="B11" s="119" t="s">
        <v>5</v>
      </c>
      <c r="C11" s="70" t="s">
        <v>100</v>
      </c>
      <c r="D11" s="153">
        <v>11</v>
      </c>
      <c r="E11" s="154">
        <v>49</v>
      </c>
      <c r="F11" s="155">
        <v>50</v>
      </c>
      <c r="G11" s="165"/>
      <c r="H11" s="165"/>
      <c r="I11" s="91">
        <v>18</v>
      </c>
      <c r="J11" s="65">
        <f t="shared" si="0"/>
        <v>128</v>
      </c>
      <c r="K11" s="68" t="s">
        <v>191</v>
      </c>
      <c r="L11" s="69"/>
      <c r="M11" s="94" t="str">
        <f t="shared" si="1"/>
        <v>pop</v>
      </c>
      <c r="N11" s="185">
        <f t="shared" si="3"/>
        <v>68</v>
      </c>
      <c r="O11" s="193">
        <f t="shared" si="2"/>
        <v>60</v>
      </c>
      <c r="P11" s="188"/>
      <c r="Q11" s="82">
        <f t="shared" si="4"/>
        <v>3</v>
      </c>
      <c r="R11" s="175">
        <f t="shared" si="5"/>
        <v>0</v>
      </c>
      <c r="S11" s="134">
        <f t="shared" si="6"/>
        <v>3</v>
      </c>
      <c r="U11" s="173" t="str">
        <f t="shared" si="7"/>
        <v>zaw.</v>
      </c>
    </row>
    <row r="12" spans="1:21">
      <c r="A12" s="66">
        <v>9</v>
      </c>
      <c r="B12" s="119" t="s">
        <v>6</v>
      </c>
      <c r="C12" s="70" t="s">
        <v>100</v>
      </c>
      <c r="D12" s="153">
        <v>11</v>
      </c>
      <c r="E12" s="154">
        <v>49</v>
      </c>
      <c r="F12" s="155">
        <v>50</v>
      </c>
      <c r="G12" s="165"/>
      <c r="H12" s="165">
        <v>18</v>
      </c>
      <c r="I12" s="91">
        <v>18</v>
      </c>
      <c r="J12" s="65">
        <f t="shared" si="0"/>
        <v>146</v>
      </c>
      <c r="K12" s="68" t="s">
        <v>191</v>
      </c>
      <c r="L12" s="69"/>
      <c r="M12" s="94" t="str">
        <f t="shared" si="1"/>
        <v>pop</v>
      </c>
      <c r="N12" s="185">
        <f t="shared" si="3"/>
        <v>86</v>
      </c>
      <c r="O12" s="193">
        <f t="shared" si="2"/>
        <v>60</v>
      </c>
      <c r="P12" s="188">
        <v>1</v>
      </c>
      <c r="Q12" s="82">
        <f t="shared" si="4"/>
        <v>3</v>
      </c>
      <c r="R12" s="175">
        <f t="shared" si="5"/>
        <v>1</v>
      </c>
      <c r="S12" s="134">
        <f t="shared" si="6"/>
        <v>5</v>
      </c>
      <c r="U12" s="173" t="str">
        <f t="shared" si="7"/>
        <v xml:space="preserve"> </v>
      </c>
    </row>
    <row r="13" spans="1:21">
      <c r="A13" s="66">
        <v>10</v>
      </c>
      <c r="B13" s="119" t="s">
        <v>7</v>
      </c>
      <c r="C13" s="70" t="s">
        <v>100</v>
      </c>
      <c r="D13" s="153">
        <v>11</v>
      </c>
      <c r="E13" s="154"/>
      <c r="F13" s="155"/>
      <c r="G13" s="165"/>
      <c r="H13" s="165">
        <v>18</v>
      </c>
      <c r="I13" s="91">
        <v>18</v>
      </c>
      <c r="J13" s="212">
        <f t="shared" si="0"/>
        <v>47</v>
      </c>
      <c r="K13" s="68" t="s">
        <v>179</v>
      </c>
      <c r="L13" s="69"/>
      <c r="M13" s="94" t="str">
        <f t="shared" si="1"/>
        <v/>
      </c>
      <c r="N13" s="185">
        <f t="shared" si="3"/>
        <v>47</v>
      </c>
      <c r="O13" s="193">
        <f t="shared" si="2"/>
        <v>47</v>
      </c>
      <c r="P13" s="188"/>
      <c r="Q13" s="82">
        <f t="shared" si="4"/>
        <v>1</v>
      </c>
      <c r="R13" s="175">
        <f t="shared" si="5"/>
        <v>1</v>
      </c>
      <c r="S13" s="134">
        <f t="shared" si="6"/>
        <v>2</v>
      </c>
      <c r="U13" s="173" t="str">
        <f t="shared" si="7"/>
        <v xml:space="preserve"> </v>
      </c>
    </row>
    <row r="14" spans="1:21">
      <c r="A14" s="66">
        <v>11</v>
      </c>
      <c r="B14" s="119" t="s">
        <v>8</v>
      </c>
      <c r="C14" s="70" t="s">
        <v>100</v>
      </c>
      <c r="D14" s="153">
        <v>11</v>
      </c>
      <c r="E14" s="154">
        <v>49</v>
      </c>
      <c r="F14" s="155">
        <v>50</v>
      </c>
      <c r="G14" s="165"/>
      <c r="H14" s="165">
        <v>18</v>
      </c>
      <c r="I14" s="91">
        <v>18</v>
      </c>
      <c r="J14" s="65">
        <f t="shared" si="0"/>
        <v>146</v>
      </c>
      <c r="K14" s="68" t="s">
        <v>191</v>
      </c>
      <c r="L14" s="69"/>
      <c r="M14" s="94" t="str">
        <f t="shared" si="1"/>
        <v>pop</v>
      </c>
      <c r="N14" s="185">
        <f t="shared" si="3"/>
        <v>86</v>
      </c>
      <c r="O14" s="193">
        <f t="shared" si="2"/>
        <v>60</v>
      </c>
      <c r="P14" s="188">
        <v>1</v>
      </c>
      <c r="Q14" s="82">
        <f t="shared" si="4"/>
        <v>3</v>
      </c>
      <c r="R14" s="175">
        <f t="shared" si="5"/>
        <v>1</v>
      </c>
      <c r="S14" s="134">
        <f t="shared" si="6"/>
        <v>5</v>
      </c>
      <c r="U14" s="173" t="str">
        <f t="shared" si="7"/>
        <v xml:space="preserve"> </v>
      </c>
    </row>
    <row r="15" spans="1:21">
      <c r="A15" s="66">
        <v>12</v>
      </c>
      <c r="B15" s="119" t="s">
        <v>66</v>
      </c>
      <c r="C15" s="70" t="s">
        <v>100</v>
      </c>
      <c r="D15" s="153"/>
      <c r="E15" s="154"/>
      <c r="F15" s="155">
        <v>50</v>
      </c>
      <c r="G15" s="165"/>
      <c r="H15" s="165"/>
      <c r="I15" s="91"/>
      <c r="J15" s="212">
        <f t="shared" si="0"/>
        <v>50</v>
      </c>
      <c r="K15" s="68" t="s">
        <v>179</v>
      </c>
      <c r="L15" s="69"/>
      <c r="M15" s="94" t="str">
        <f t="shared" si="1"/>
        <v/>
      </c>
      <c r="N15" s="185">
        <f t="shared" si="3"/>
        <v>50</v>
      </c>
      <c r="O15" s="193">
        <f t="shared" si="2"/>
        <v>50</v>
      </c>
      <c r="P15" s="188"/>
      <c r="Q15" s="82">
        <f t="shared" si="4"/>
        <v>1</v>
      </c>
      <c r="R15" s="175">
        <f t="shared" si="5"/>
        <v>0</v>
      </c>
      <c r="S15" s="134">
        <f t="shared" si="6"/>
        <v>1</v>
      </c>
      <c r="U15" s="173" t="str">
        <f t="shared" si="7"/>
        <v>zaw.</v>
      </c>
    </row>
    <row r="16" spans="1:21">
      <c r="A16" s="66">
        <v>13</v>
      </c>
      <c r="B16" s="119" t="s">
        <v>9</v>
      </c>
      <c r="C16" s="70" t="s">
        <v>100</v>
      </c>
      <c r="D16" s="153">
        <v>11</v>
      </c>
      <c r="E16" s="154"/>
      <c r="F16" s="155"/>
      <c r="G16" s="165"/>
      <c r="H16" s="165">
        <v>18</v>
      </c>
      <c r="I16" s="91">
        <v>0</v>
      </c>
      <c r="J16" s="212">
        <f t="shared" si="0"/>
        <v>29</v>
      </c>
      <c r="K16" s="68" t="s">
        <v>179</v>
      </c>
      <c r="L16" s="69"/>
      <c r="M16" s="94" t="str">
        <f t="shared" si="1"/>
        <v/>
      </c>
      <c r="N16" s="185">
        <f t="shared" si="3"/>
        <v>29</v>
      </c>
      <c r="O16" s="193">
        <f t="shared" si="2"/>
        <v>29</v>
      </c>
      <c r="P16" s="188"/>
      <c r="Q16" s="82">
        <f t="shared" si="4"/>
        <v>1</v>
      </c>
      <c r="R16" s="175">
        <f t="shared" si="5"/>
        <v>1</v>
      </c>
      <c r="S16" s="134">
        <f t="shared" si="6"/>
        <v>2</v>
      </c>
      <c r="U16" s="173" t="str">
        <f t="shared" si="7"/>
        <v xml:space="preserve"> </v>
      </c>
    </row>
    <row r="17" spans="1:21">
      <c r="A17" s="66">
        <v>14</v>
      </c>
      <c r="B17" s="119" t="s">
        <v>10</v>
      </c>
      <c r="C17" s="70" t="s">
        <v>100</v>
      </c>
      <c r="D17" s="153">
        <v>11</v>
      </c>
      <c r="E17" s="154"/>
      <c r="F17" s="155"/>
      <c r="G17" s="165"/>
      <c r="H17" s="165">
        <v>18</v>
      </c>
      <c r="I17" s="195">
        <v>40</v>
      </c>
      <c r="J17" s="65">
        <f t="shared" si="0"/>
        <v>69</v>
      </c>
      <c r="K17" s="196" t="s">
        <v>191</v>
      </c>
      <c r="L17" s="69"/>
      <c r="M17" s="94" t="str">
        <f t="shared" si="1"/>
        <v>pop</v>
      </c>
      <c r="N17" s="185">
        <f t="shared" si="3"/>
        <v>9</v>
      </c>
      <c r="O17" s="193">
        <f t="shared" si="2"/>
        <v>9</v>
      </c>
      <c r="P17" s="188"/>
      <c r="Q17" s="82">
        <f t="shared" si="4"/>
        <v>1</v>
      </c>
      <c r="R17" s="175">
        <f t="shared" si="5"/>
        <v>1</v>
      </c>
      <c r="S17" s="134">
        <f t="shared" si="6"/>
        <v>2</v>
      </c>
      <c r="U17" s="173" t="str">
        <f t="shared" si="7"/>
        <v xml:space="preserve"> </v>
      </c>
    </row>
    <row r="18" spans="1:21">
      <c r="A18" s="66">
        <v>15</v>
      </c>
      <c r="B18" s="119" t="s">
        <v>11</v>
      </c>
      <c r="C18" s="70" t="s">
        <v>67</v>
      </c>
      <c r="D18" s="153"/>
      <c r="E18" s="154">
        <v>49</v>
      </c>
      <c r="F18" s="155"/>
      <c r="G18" s="165"/>
      <c r="H18" s="165">
        <v>18</v>
      </c>
      <c r="I18" s="91">
        <v>18</v>
      </c>
      <c r="J18" s="65">
        <f t="shared" si="0"/>
        <v>85</v>
      </c>
      <c r="K18" s="68" t="s">
        <v>191</v>
      </c>
      <c r="L18" s="69"/>
      <c r="M18" s="94" t="str">
        <f t="shared" si="1"/>
        <v>pop</v>
      </c>
      <c r="N18" s="185">
        <f t="shared" si="3"/>
        <v>25</v>
      </c>
      <c r="O18" s="193">
        <f t="shared" si="2"/>
        <v>25</v>
      </c>
      <c r="P18" s="188"/>
      <c r="Q18" s="82">
        <f t="shared" si="4"/>
        <v>1</v>
      </c>
      <c r="R18" s="175">
        <f t="shared" si="5"/>
        <v>1</v>
      </c>
      <c r="S18" s="134">
        <f t="shared" si="6"/>
        <v>2</v>
      </c>
      <c r="U18" s="173" t="str">
        <f t="shared" si="7"/>
        <v xml:space="preserve"> </v>
      </c>
    </row>
    <row r="19" spans="1:21">
      <c r="A19" s="66">
        <v>16</v>
      </c>
      <c r="B19" s="119" t="s">
        <v>12</v>
      </c>
      <c r="C19" s="70" t="s">
        <v>67</v>
      </c>
      <c r="D19" s="153">
        <v>11</v>
      </c>
      <c r="E19" s="154"/>
      <c r="F19" s="155"/>
      <c r="G19" s="165"/>
      <c r="H19" s="165">
        <v>18</v>
      </c>
      <c r="I19" s="93">
        <v>38</v>
      </c>
      <c r="J19" s="65">
        <f t="shared" si="0"/>
        <v>67</v>
      </c>
      <c r="K19" s="68" t="s">
        <v>191</v>
      </c>
      <c r="L19" s="69"/>
      <c r="M19" s="94" t="str">
        <f t="shared" si="1"/>
        <v>pop</v>
      </c>
      <c r="N19" s="185">
        <f t="shared" si="3"/>
        <v>7</v>
      </c>
      <c r="O19" s="193">
        <f t="shared" si="2"/>
        <v>7</v>
      </c>
      <c r="P19" s="188">
        <v>1</v>
      </c>
      <c r="Q19" s="82">
        <f t="shared" si="4"/>
        <v>1</v>
      </c>
      <c r="R19" s="175">
        <f t="shared" si="5"/>
        <v>1</v>
      </c>
      <c r="S19" s="134">
        <f t="shared" si="6"/>
        <v>3</v>
      </c>
      <c r="U19" s="173" t="str">
        <f t="shared" si="7"/>
        <v xml:space="preserve"> </v>
      </c>
    </row>
    <row r="20" spans="1:21">
      <c r="A20" s="66">
        <v>17</v>
      </c>
      <c r="B20" s="119" t="s">
        <v>13</v>
      </c>
      <c r="C20" s="70" t="s">
        <v>67</v>
      </c>
      <c r="D20" s="153">
        <v>11</v>
      </c>
      <c r="E20" s="154"/>
      <c r="F20" s="155"/>
      <c r="G20" s="165"/>
      <c r="H20" s="165"/>
      <c r="I20" s="91">
        <v>18</v>
      </c>
      <c r="J20" s="212">
        <f t="shared" si="0"/>
        <v>29</v>
      </c>
      <c r="K20" s="68"/>
      <c r="L20" s="69"/>
      <c r="M20" s="94" t="str">
        <f t="shared" si="1"/>
        <v/>
      </c>
      <c r="N20" s="185">
        <f t="shared" si="3"/>
        <v>29</v>
      </c>
      <c r="O20" s="193">
        <f t="shared" si="2"/>
        <v>29</v>
      </c>
      <c r="P20" s="188"/>
      <c r="Q20" s="82">
        <f t="shared" si="4"/>
        <v>1</v>
      </c>
      <c r="R20" s="175">
        <f t="shared" si="5"/>
        <v>0</v>
      </c>
      <c r="S20" s="134">
        <f t="shared" si="6"/>
        <v>1</v>
      </c>
      <c r="U20" s="173" t="str">
        <f t="shared" si="7"/>
        <v>zaw.</v>
      </c>
    </row>
    <row r="21" spans="1:21">
      <c r="A21" s="66">
        <v>18</v>
      </c>
      <c r="B21" s="119" t="s">
        <v>68</v>
      </c>
      <c r="C21" s="70" t="s">
        <v>67</v>
      </c>
      <c r="D21" s="153"/>
      <c r="E21" s="154"/>
      <c r="F21" s="155"/>
      <c r="G21" s="165"/>
      <c r="H21" s="165"/>
      <c r="I21" s="91"/>
      <c r="J21" s="212">
        <f t="shared" si="0"/>
        <v>0</v>
      </c>
      <c r="K21" s="68"/>
      <c r="L21" s="69"/>
      <c r="M21" s="94" t="str">
        <f t="shared" si="1"/>
        <v/>
      </c>
      <c r="N21" s="185">
        <f t="shared" si="3"/>
        <v>0</v>
      </c>
      <c r="O21" s="193">
        <f t="shared" si="2"/>
        <v>0</v>
      </c>
      <c r="P21" s="188">
        <v>1</v>
      </c>
      <c r="Q21" s="82">
        <f t="shared" si="4"/>
        <v>0</v>
      </c>
      <c r="R21" s="175">
        <f t="shared" si="5"/>
        <v>0</v>
      </c>
      <c r="S21" s="134">
        <f t="shared" si="6"/>
        <v>1</v>
      </c>
      <c r="U21" s="173" t="str">
        <f t="shared" si="7"/>
        <v>zaw.</v>
      </c>
    </row>
    <row r="22" spans="1:21">
      <c r="A22" s="66">
        <v>19</v>
      </c>
      <c r="B22" s="119" t="s">
        <v>14</v>
      </c>
      <c r="C22" s="70" t="s">
        <v>69</v>
      </c>
      <c r="D22" s="153"/>
      <c r="E22" s="154">
        <v>49</v>
      </c>
      <c r="F22" s="155">
        <v>50</v>
      </c>
      <c r="G22" s="165"/>
      <c r="H22" s="165">
        <v>18</v>
      </c>
      <c r="I22" s="91">
        <v>18</v>
      </c>
      <c r="J22" s="65">
        <f t="shared" si="0"/>
        <v>135</v>
      </c>
      <c r="K22" s="68" t="s">
        <v>191</v>
      </c>
      <c r="L22" s="69"/>
      <c r="M22" s="94" t="str">
        <f t="shared" si="1"/>
        <v>pop</v>
      </c>
      <c r="N22" s="185">
        <f t="shared" si="3"/>
        <v>75</v>
      </c>
      <c r="O22" s="193">
        <f t="shared" si="2"/>
        <v>60</v>
      </c>
      <c r="P22" s="188">
        <v>1</v>
      </c>
      <c r="Q22" s="82">
        <f t="shared" si="4"/>
        <v>2</v>
      </c>
      <c r="R22" s="175">
        <f t="shared" si="5"/>
        <v>1</v>
      </c>
      <c r="S22" s="134">
        <f t="shared" si="6"/>
        <v>4</v>
      </c>
      <c r="U22" s="173" t="str">
        <f t="shared" si="7"/>
        <v xml:space="preserve"> </v>
      </c>
    </row>
    <row r="23" spans="1:21">
      <c r="A23" s="66">
        <v>20</v>
      </c>
      <c r="B23" s="119" t="s">
        <v>15</v>
      </c>
      <c r="C23" s="70" t="s">
        <v>69</v>
      </c>
      <c r="D23" s="153">
        <v>11</v>
      </c>
      <c r="E23" s="154">
        <v>49</v>
      </c>
      <c r="F23" s="155"/>
      <c r="G23" s="165">
        <v>38</v>
      </c>
      <c r="H23" s="165">
        <v>18</v>
      </c>
      <c r="I23" s="91">
        <v>18</v>
      </c>
      <c r="J23" s="65">
        <f t="shared" si="0"/>
        <v>134</v>
      </c>
      <c r="K23" s="68" t="s">
        <v>191</v>
      </c>
      <c r="L23" s="69"/>
      <c r="M23" s="94" t="str">
        <f t="shared" si="1"/>
        <v>pop</v>
      </c>
      <c r="N23" s="185">
        <f t="shared" si="3"/>
        <v>74</v>
      </c>
      <c r="O23" s="193">
        <f t="shared" si="2"/>
        <v>60</v>
      </c>
      <c r="P23" s="188"/>
      <c r="Q23" s="82">
        <f t="shared" si="4"/>
        <v>2</v>
      </c>
      <c r="R23" s="175">
        <f t="shared" si="5"/>
        <v>2</v>
      </c>
      <c r="S23" s="134">
        <f t="shared" si="6"/>
        <v>4</v>
      </c>
      <c r="U23" s="173" t="str">
        <f t="shared" si="7"/>
        <v xml:space="preserve"> </v>
      </c>
    </row>
    <row r="24" spans="1:21">
      <c r="A24" s="66">
        <v>21</v>
      </c>
      <c r="B24" s="119" t="s">
        <v>16</v>
      </c>
      <c r="C24" s="70" t="s">
        <v>69</v>
      </c>
      <c r="D24" s="153">
        <v>11</v>
      </c>
      <c r="E24" s="154"/>
      <c r="F24" s="155"/>
      <c r="G24" s="165"/>
      <c r="H24" s="165">
        <v>18</v>
      </c>
      <c r="I24" s="91">
        <v>0</v>
      </c>
      <c r="J24" s="65">
        <f t="shared" si="0"/>
        <v>29</v>
      </c>
      <c r="K24" s="68" t="s">
        <v>179</v>
      </c>
      <c r="L24" s="69"/>
      <c r="M24" s="94" t="str">
        <f t="shared" si="1"/>
        <v/>
      </c>
      <c r="N24" s="185">
        <f t="shared" si="3"/>
        <v>29</v>
      </c>
      <c r="O24" s="193">
        <f t="shared" si="2"/>
        <v>29</v>
      </c>
      <c r="P24" s="188"/>
      <c r="Q24" s="82">
        <f t="shared" si="4"/>
        <v>1</v>
      </c>
      <c r="R24" s="175">
        <f t="shared" si="5"/>
        <v>1</v>
      </c>
      <c r="S24" s="134">
        <f t="shared" si="6"/>
        <v>2</v>
      </c>
      <c r="U24" s="173" t="str">
        <f t="shared" si="7"/>
        <v xml:space="preserve"> </v>
      </c>
    </row>
    <row r="25" spans="1:21">
      <c r="A25" s="66">
        <v>22</v>
      </c>
      <c r="B25" s="119" t="s">
        <v>70</v>
      </c>
      <c r="C25" s="70" t="s">
        <v>69</v>
      </c>
      <c r="D25" s="153"/>
      <c r="E25" s="154">
        <v>49</v>
      </c>
      <c r="F25" s="155"/>
      <c r="G25" s="165"/>
      <c r="H25" s="165"/>
      <c r="I25" s="91">
        <v>18</v>
      </c>
      <c r="J25" s="65">
        <f t="shared" si="0"/>
        <v>67</v>
      </c>
      <c r="K25" s="68" t="s">
        <v>191</v>
      </c>
      <c r="L25" s="69"/>
      <c r="M25" s="94" t="str">
        <f t="shared" si="1"/>
        <v>pop</v>
      </c>
      <c r="N25" s="185">
        <f t="shared" si="3"/>
        <v>7</v>
      </c>
      <c r="O25" s="193">
        <f t="shared" si="2"/>
        <v>7</v>
      </c>
      <c r="P25" s="188"/>
      <c r="Q25" s="82">
        <f t="shared" si="4"/>
        <v>1</v>
      </c>
      <c r="R25" s="175">
        <f t="shared" si="5"/>
        <v>0</v>
      </c>
      <c r="S25" s="134">
        <f t="shared" si="6"/>
        <v>1</v>
      </c>
      <c r="U25" s="173" t="str">
        <f t="shared" si="7"/>
        <v>zaw.</v>
      </c>
    </row>
    <row r="26" spans="1:21">
      <c r="A26" s="66">
        <v>23</v>
      </c>
      <c r="B26" s="118" t="s">
        <v>71</v>
      </c>
      <c r="C26" s="70" t="s">
        <v>69</v>
      </c>
      <c r="D26" s="153">
        <v>11</v>
      </c>
      <c r="E26" s="154">
        <v>49</v>
      </c>
      <c r="F26" s="155"/>
      <c r="G26" s="165"/>
      <c r="H26" s="165">
        <v>18</v>
      </c>
      <c r="I26" s="91"/>
      <c r="J26" s="65">
        <f t="shared" si="0"/>
        <v>78</v>
      </c>
      <c r="K26" s="68" t="s">
        <v>191</v>
      </c>
      <c r="L26" s="69"/>
      <c r="M26" s="94" t="str">
        <f t="shared" si="1"/>
        <v>pop</v>
      </c>
      <c r="N26" s="185">
        <f t="shared" si="3"/>
        <v>18</v>
      </c>
      <c r="O26" s="193">
        <f t="shared" si="2"/>
        <v>18</v>
      </c>
      <c r="P26" s="188"/>
      <c r="Q26" s="82">
        <f t="shared" si="4"/>
        <v>2</v>
      </c>
      <c r="R26" s="175">
        <f t="shared" si="5"/>
        <v>1</v>
      </c>
      <c r="S26" s="134">
        <f t="shared" si="6"/>
        <v>3</v>
      </c>
      <c r="U26" s="173" t="str">
        <f t="shared" si="7"/>
        <v xml:space="preserve"> </v>
      </c>
    </row>
    <row r="27" spans="1:21">
      <c r="A27" s="66">
        <v>24</v>
      </c>
      <c r="B27" s="118" t="s">
        <v>17</v>
      </c>
      <c r="C27" s="70" t="s">
        <v>72</v>
      </c>
      <c r="D27" s="153">
        <v>11</v>
      </c>
      <c r="E27" s="154"/>
      <c r="F27" s="155">
        <v>50</v>
      </c>
      <c r="G27" s="165"/>
      <c r="H27" s="165"/>
      <c r="I27" s="91">
        <v>52</v>
      </c>
      <c r="J27" s="65">
        <f t="shared" si="0"/>
        <v>113</v>
      </c>
      <c r="K27" s="68" t="s">
        <v>191</v>
      </c>
      <c r="L27" s="69"/>
      <c r="M27" s="94" t="str">
        <f t="shared" si="1"/>
        <v>pop</v>
      </c>
      <c r="N27" s="185">
        <f t="shared" si="3"/>
        <v>53</v>
      </c>
      <c r="O27" s="193">
        <f t="shared" si="2"/>
        <v>53</v>
      </c>
      <c r="P27" s="188"/>
      <c r="Q27" s="82">
        <f t="shared" si="4"/>
        <v>2</v>
      </c>
      <c r="R27" s="175">
        <f t="shared" si="5"/>
        <v>0</v>
      </c>
      <c r="S27" s="134">
        <f t="shared" si="6"/>
        <v>2</v>
      </c>
      <c r="U27" s="173" t="str">
        <f t="shared" si="7"/>
        <v>zaw.</v>
      </c>
    </row>
    <row r="28" spans="1:21">
      <c r="A28" s="66">
        <v>25</v>
      </c>
      <c r="B28" s="118" t="s">
        <v>73</v>
      </c>
      <c r="C28" s="70" t="s">
        <v>72</v>
      </c>
      <c r="D28" s="153">
        <v>11</v>
      </c>
      <c r="E28" s="154"/>
      <c r="F28" s="155">
        <v>50</v>
      </c>
      <c r="G28" s="165"/>
      <c r="H28" s="165"/>
      <c r="I28" s="91"/>
      <c r="J28" s="65">
        <f t="shared" si="0"/>
        <v>61</v>
      </c>
      <c r="K28" s="68" t="s">
        <v>191</v>
      </c>
      <c r="L28" s="69"/>
      <c r="M28" s="94" t="str">
        <f t="shared" si="1"/>
        <v>pop</v>
      </c>
      <c r="N28" s="185">
        <f t="shared" si="3"/>
        <v>1</v>
      </c>
      <c r="O28" s="193">
        <f t="shared" si="2"/>
        <v>1</v>
      </c>
      <c r="P28" s="188"/>
      <c r="Q28" s="82">
        <f t="shared" si="4"/>
        <v>2</v>
      </c>
      <c r="R28" s="175">
        <f t="shared" si="5"/>
        <v>0</v>
      </c>
      <c r="S28" s="134">
        <f t="shared" si="6"/>
        <v>2</v>
      </c>
      <c r="U28" s="173" t="str">
        <f t="shared" si="7"/>
        <v>zaw.</v>
      </c>
    </row>
    <row r="29" spans="1:21">
      <c r="A29" s="66">
        <v>26</v>
      </c>
      <c r="B29" s="119" t="s">
        <v>18</v>
      </c>
      <c r="C29" s="70" t="s">
        <v>72</v>
      </c>
      <c r="D29" s="153">
        <v>11</v>
      </c>
      <c r="E29" s="154"/>
      <c r="F29" s="155"/>
      <c r="G29" s="165"/>
      <c r="H29" s="165">
        <v>18</v>
      </c>
      <c r="I29" s="91">
        <v>18</v>
      </c>
      <c r="J29" s="212">
        <f t="shared" si="0"/>
        <v>47</v>
      </c>
      <c r="K29" s="68" t="s">
        <v>179</v>
      </c>
      <c r="L29" s="69"/>
      <c r="M29" s="94" t="str">
        <f t="shared" si="1"/>
        <v/>
      </c>
      <c r="N29" s="185">
        <f t="shared" si="3"/>
        <v>47</v>
      </c>
      <c r="O29" s="193">
        <f t="shared" si="2"/>
        <v>47</v>
      </c>
      <c r="P29" s="188"/>
      <c r="Q29" s="82">
        <f t="shared" si="4"/>
        <v>1</v>
      </c>
      <c r="R29" s="175">
        <f t="shared" si="5"/>
        <v>1</v>
      </c>
      <c r="S29" s="134">
        <f t="shared" si="6"/>
        <v>2</v>
      </c>
      <c r="U29" s="173" t="str">
        <f t="shared" si="7"/>
        <v xml:space="preserve"> </v>
      </c>
    </row>
    <row r="30" spans="1:21">
      <c r="A30" s="66">
        <v>27</v>
      </c>
      <c r="B30" s="118" t="s">
        <v>19</v>
      </c>
      <c r="C30" s="70" t="s">
        <v>72</v>
      </c>
      <c r="D30" s="153"/>
      <c r="E30" s="154"/>
      <c r="F30" s="155"/>
      <c r="G30" s="165"/>
      <c r="H30" s="165"/>
      <c r="I30" s="91">
        <v>52</v>
      </c>
      <c r="J30" s="212">
        <f t="shared" si="0"/>
        <v>52</v>
      </c>
      <c r="K30" s="68" t="s">
        <v>179</v>
      </c>
      <c r="L30" s="69"/>
      <c r="M30" s="94" t="str">
        <f t="shared" si="1"/>
        <v/>
      </c>
      <c r="N30" s="185">
        <f t="shared" si="3"/>
        <v>52</v>
      </c>
      <c r="O30" s="193">
        <f t="shared" si="2"/>
        <v>52</v>
      </c>
      <c r="P30" s="188">
        <v>1</v>
      </c>
      <c r="Q30" s="82">
        <f t="shared" si="4"/>
        <v>0</v>
      </c>
      <c r="R30" s="175">
        <f t="shared" si="5"/>
        <v>0</v>
      </c>
      <c r="S30" s="134">
        <f t="shared" si="6"/>
        <v>1</v>
      </c>
      <c r="U30" s="173" t="str">
        <f t="shared" si="7"/>
        <v>zaw.</v>
      </c>
    </row>
    <row r="31" spans="1:21">
      <c r="A31" s="66">
        <v>28</v>
      </c>
      <c r="B31" s="118" t="s">
        <v>20</v>
      </c>
      <c r="C31" s="70" t="s">
        <v>72</v>
      </c>
      <c r="D31" s="153">
        <v>11</v>
      </c>
      <c r="E31" s="154"/>
      <c r="F31" s="155"/>
      <c r="G31" s="165"/>
      <c r="H31" s="165">
        <v>18</v>
      </c>
      <c r="I31" s="195">
        <v>198</v>
      </c>
      <c r="J31" s="65">
        <f t="shared" si="0"/>
        <v>227</v>
      </c>
      <c r="K31" s="68" t="s">
        <v>191</v>
      </c>
      <c r="L31" s="69"/>
      <c r="M31" s="94" t="str">
        <f t="shared" si="1"/>
        <v>pop+br</v>
      </c>
      <c r="N31" s="185">
        <f t="shared" si="3"/>
        <v>47</v>
      </c>
      <c r="O31" s="193">
        <f t="shared" si="2"/>
        <v>47</v>
      </c>
      <c r="P31" s="188"/>
      <c r="Q31" s="82">
        <f t="shared" si="4"/>
        <v>1</v>
      </c>
      <c r="R31" s="175">
        <f t="shared" si="5"/>
        <v>1</v>
      </c>
      <c r="S31" s="134">
        <f t="shared" si="6"/>
        <v>2</v>
      </c>
      <c r="T31" s="79" t="s">
        <v>193</v>
      </c>
      <c r="U31" s="173" t="str">
        <f t="shared" si="7"/>
        <v xml:space="preserve"> </v>
      </c>
    </row>
    <row r="32" spans="1:21">
      <c r="A32" s="66">
        <v>29</v>
      </c>
      <c r="B32" s="118" t="s">
        <v>74</v>
      </c>
      <c r="C32" s="67" t="s">
        <v>72</v>
      </c>
      <c r="D32" s="153"/>
      <c r="E32" s="154"/>
      <c r="F32" s="155"/>
      <c r="G32" s="165"/>
      <c r="H32" s="165">
        <v>18</v>
      </c>
      <c r="I32" s="91"/>
      <c r="J32" s="212">
        <f t="shared" si="0"/>
        <v>18</v>
      </c>
      <c r="K32" s="68" t="s">
        <v>179</v>
      </c>
      <c r="L32" s="69"/>
      <c r="M32" s="94" t="str">
        <f t="shared" si="1"/>
        <v/>
      </c>
      <c r="N32" s="185">
        <f t="shared" si="3"/>
        <v>18</v>
      </c>
      <c r="O32" s="193">
        <f t="shared" si="2"/>
        <v>18</v>
      </c>
      <c r="P32" s="188"/>
      <c r="Q32" s="82">
        <f t="shared" si="4"/>
        <v>0</v>
      </c>
      <c r="R32" s="175">
        <f t="shared" si="5"/>
        <v>1</v>
      </c>
      <c r="S32" s="134">
        <f t="shared" si="6"/>
        <v>1</v>
      </c>
      <c r="U32" s="173" t="str">
        <f t="shared" si="7"/>
        <v xml:space="preserve"> </v>
      </c>
    </row>
    <row r="33" spans="1:21">
      <c r="A33" s="66">
        <v>30</v>
      </c>
      <c r="B33" s="118" t="s">
        <v>75</v>
      </c>
      <c r="C33" s="67" t="s">
        <v>72</v>
      </c>
      <c r="D33" s="153"/>
      <c r="E33" s="154"/>
      <c r="F33" s="155"/>
      <c r="G33" s="165"/>
      <c r="H33" s="165">
        <v>18</v>
      </c>
      <c r="I33" s="91"/>
      <c r="J33" s="212">
        <f t="shared" si="0"/>
        <v>18</v>
      </c>
      <c r="K33" s="68" t="s">
        <v>179</v>
      </c>
      <c r="L33" s="69"/>
      <c r="M33" s="94" t="str">
        <f t="shared" si="1"/>
        <v/>
      </c>
      <c r="N33" s="185">
        <f t="shared" si="3"/>
        <v>18</v>
      </c>
      <c r="O33" s="193">
        <f t="shared" si="2"/>
        <v>18</v>
      </c>
      <c r="P33" s="188">
        <v>1</v>
      </c>
      <c r="Q33" s="82">
        <f t="shared" si="4"/>
        <v>0</v>
      </c>
      <c r="R33" s="175">
        <f t="shared" si="5"/>
        <v>1</v>
      </c>
      <c r="S33" s="134">
        <f t="shared" si="6"/>
        <v>2</v>
      </c>
      <c r="U33" s="173" t="str">
        <f t="shared" si="7"/>
        <v xml:space="preserve"> </v>
      </c>
    </row>
    <row r="34" spans="1:21">
      <c r="A34" s="66">
        <v>31</v>
      </c>
      <c r="B34" s="118" t="s">
        <v>76</v>
      </c>
      <c r="C34" s="67" t="s">
        <v>72</v>
      </c>
      <c r="D34" s="153"/>
      <c r="E34" s="154"/>
      <c r="F34" s="155"/>
      <c r="G34" s="165"/>
      <c r="H34" s="165">
        <v>18</v>
      </c>
      <c r="I34" s="91"/>
      <c r="J34" s="212">
        <f t="shared" si="0"/>
        <v>18</v>
      </c>
      <c r="K34" s="68" t="s">
        <v>179</v>
      </c>
      <c r="L34" s="69"/>
      <c r="M34" s="94" t="str">
        <f t="shared" si="1"/>
        <v/>
      </c>
      <c r="N34" s="185">
        <f t="shared" si="3"/>
        <v>18</v>
      </c>
      <c r="O34" s="193">
        <f t="shared" si="2"/>
        <v>18</v>
      </c>
      <c r="P34" s="188"/>
      <c r="Q34" s="82">
        <f t="shared" si="4"/>
        <v>0</v>
      </c>
      <c r="R34" s="175">
        <f t="shared" si="5"/>
        <v>1</v>
      </c>
      <c r="S34" s="134">
        <f t="shared" si="6"/>
        <v>1</v>
      </c>
      <c r="U34" s="173" t="str">
        <f t="shared" si="7"/>
        <v xml:space="preserve"> </v>
      </c>
    </row>
    <row r="35" spans="1:21">
      <c r="A35" s="66">
        <v>32</v>
      </c>
      <c r="B35" s="118" t="s">
        <v>21</v>
      </c>
      <c r="C35" s="70" t="s">
        <v>72</v>
      </c>
      <c r="D35" s="153"/>
      <c r="E35" s="154"/>
      <c r="F35" s="155">
        <v>50</v>
      </c>
      <c r="G35" s="165"/>
      <c r="H35" s="165"/>
      <c r="I35" s="91">
        <v>52</v>
      </c>
      <c r="J35" s="65">
        <f t="shared" si="0"/>
        <v>102</v>
      </c>
      <c r="K35" s="68" t="s">
        <v>191</v>
      </c>
      <c r="L35" s="69"/>
      <c r="M35" s="94" t="str">
        <f t="shared" si="1"/>
        <v>pop</v>
      </c>
      <c r="N35" s="185">
        <f t="shared" si="3"/>
        <v>42</v>
      </c>
      <c r="O35" s="193">
        <f t="shared" si="2"/>
        <v>42</v>
      </c>
      <c r="P35" s="188"/>
      <c r="Q35" s="82">
        <f t="shared" si="4"/>
        <v>1</v>
      </c>
      <c r="R35" s="175">
        <f t="shared" si="5"/>
        <v>0</v>
      </c>
      <c r="S35" s="134">
        <f t="shared" si="6"/>
        <v>1</v>
      </c>
      <c r="U35" s="173" t="str">
        <f t="shared" si="7"/>
        <v>zaw.</v>
      </c>
    </row>
    <row r="36" spans="1:21">
      <c r="A36" s="66">
        <v>33</v>
      </c>
      <c r="B36" s="118" t="s">
        <v>22</v>
      </c>
      <c r="C36" s="70" t="s">
        <v>72</v>
      </c>
      <c r="D36" s="153"/>
      <c r="E36" s="154">
        <v>49</v>
      </c>
      <c r="F36" s="155"/>
      <c r="G36" s="165"/>
      <c r="H36" s="165"/>
      <c r="I36" s="91">
        <v>52</v>
      </c>
      <c r="J36" s="65">
        <f t="shared" si="0"/>
        <v>101</v>
      </c>
      <c r="K36" s="68" t="s">
        <v>191</v>
      </c>
      <c r="L36" s="69"/>
      <c r="M36" s="94" t="str">
        <f t="shared" si="1"/>
        <v>pop</v>
      </c>
      <c r="N36" s="185">
        <f t="shared" si="3"/>
        <v>41</v>
      </c>
      <c r="O36" s="193">
        <f t="shared" ref="O36:O67" si="8">IF(AND( M36="pop",N36&gt;60),60,N36)</f>
        <v>41</v>
      </c>
      <c r="P36" s="188"/>
      <c r="Q36" s="82">
        <f t="shared" si="4"/>
        <v>1</v>
      </c>
      <c r="R36" s="175">
        <f t="shared" si="5"/>
        <v>0</v>
      </c>
      <c r="S36" s="134">
        <f t="shared" si="6"/>
        <v>1</v>
      </c>
      <c r="U36" s="173" t="str">
        <f t="shared" si="7"/>
        <v>zaw.</v>
      </c>
    </row>
    <row r="37" spans="1:21">
      <c r="A37" s="66">
        <v>34</v>
      </c>
      <c r="B37" s="118" t="s">
        <v>23</v>
      </c>
      <c r="C37" s="70" t="s">
        <v>72</v>
      </c>
      <c r="D37" s="153">
        <v>11</v>
      </c>
      <c r="E37" s="154"/>
      <c r="F37" s="155"/>
      <c r="G37" s="165"/>
      <c r="H37" s="165"/>
      <c r="I37" s="195">
        <v>70</v>
      </c>
      <c r="J37" s="65">
        <f t="shared" si="0"/>
        <v>81</v>
      </c>
      <c r="K37" s="202" t="s">
        <v>212</v>
      </c>
      <c r="L37" s="69"/>
      <c r="M37" s="210" t="str">
        <f t="shared" si="1"/>
        <v>pop -b.ks.</v>
      </c>
      <c r="N37" s="185" t="str">
        <f t="shared" si="3"/>
        <v/>
      </c>
      <c r="O37" s="193" t="str">
        <f t="shared" si="8"/>
        <v/>
      </c>
      <c r="P37" s="188"/>
      <c r="Q37" s="82">
        <f t="shared" si="4"/>
        <v>1</v>
      </c>
      <c r="R37" s="175">
        <f t="shared" si="5"/>
        <v>0</v>
      </c>
      <c r="S37" s="134">
        <f t="shared" si="6"/>
        <v>1</v>
      </c>
      <c r="T37" s="79" t="s">
        <v>193</v>
      </c>
      <c r="U37" s="173" t="str">
        <f t="shared" si="7"/>
        <v>zaw.</v>
      </c>
    </row>
    <row r="38" spans="1:21">
      <c r="A38" s="66">
        <v>35</v>
      </c>
      <c r="B38" s="119" t="s">
        <v>24</v>
      </c>
      <c r="C38" s="70" t="s">
        <v>72</v>
      </c>
      <c r="D38" s="153">
        <v>11</v>
      </c>
      <c r="E38" s="154"/>
      <c r="F38" s="155">
        <v>50</v>
      </c>
      <c r="G38" s="165"/>
      <c r="H38" s="165">
        <v>18</v>
      </c>
      <c r="I38" s="91">
        <v>18</v>
      </c>
      <c r="J38" s="65">
        <f t="shared" si="0"/>
        <v>97</v>
      </c>
      <c r="K38" s="68" t="s">
        <v>191</v>
      </c>
      <c r="L38" s="69"/>
      <c r="M38" s="94" t="str">
        <f t="shared" si="1"/>
        <v>pop</v>
      </c>
      <c r="N38" s="185">
        <f t="shared" si="3"/>
        <v>37</v>
      </c>
      <c r="O38" s="193">
        <f t="shared" si="8"/>
        <v>37</v>
      </c>
      <c r="P38" s="188"/>
      <c r="Q38" s="82">
        <f t="shared" si="4"/>
        <v>2</v>
      </c>
      <c r="R38" s="175">
        <f t="shared" si="5"/>
        <v>1</v>
      </c>
      <c r="S38" s="134">
        <f t="shared" si="6"/>
        <v>3</v>
      </c>
      <c r="U38" s="173" t="str">
        <f t="shared" si="7"/>
        <v xml:space="preserve"> </v>
      </c>
    </row>
    <row r="39" spans="1:21">
      <c r="A39" s="66">
        <v>36</v>
      </c>
      <c r="B39" s="119" t="s">
        <v>25</v>
      </c>
      <c r="C39" s="70" t="s">
        <v>77</v>
      </c>
      <c r="D39" s="153">
        <v>11</v>
      </c>
      <c r="E39" s="154">
        <v>49</v>
      </c>
      <c r="F39" s="155"/>
      <c r="G39" s="165"/>
      <c r="H39" s="165">
        <v>18</v>
      </c>
      <c r="I39" s="91">
        <v>52</v>
      </c>
      <c r="J39" s="65">
        <f t="shared" si="0"/>
        <v>130</v>
      </c>
      <c r="K39" s="202" t="s">
        <v>212</v>
      </c>
      <c r="L39" s="69"/>
      <c r="M39" s="210" t="str">
        <f t="shared" si="1"/>
        <v>pop -b.ks.</v>
      </c>
      <c r="N39" s="185" t="str">
        <f t="shared" si="3"/>
        <v/>
      </c>
      <c r="O39" s="193" t="str">
        <f t="shared" si="8"/>
        <v/>
      </c>
      <c r="P39" s="188"/>
      <c r="Q39" s="82">
        <f t="shared" si="4"/>
        <v>2</v>
      </c>
      <c r="R39" s="175">
        <f t="shared" si="5"/>
        <v>1</v>
      </c>
      <c r="S39" s="134">
        <f t="shared" si="6"/>
        <v>3</v>
      </c>
      <c r="U39" s="173" t="str">
        <f t="shared" si="7"/>
        <v xml:space="preserve"> </v>
      </c>
    </row>
    <row r="40" spans="1:21">
      <c r="A40" s="66">
        <v>37</v>
      </c>
      <c r="B40" s="119" t="s">
        <v>26</v>
      </c>
      <c r="C40" s="70" t="s">
        <v>77</v>
      </c>
      <c r="D40" s="153"/>
      <c r="E40" s="154">
        <v>49</v>
      </c>
      <c r="F40" s="155"/>
      <c r="G40" s="165"/>
      <c r="H40" s="165"/>
      <c r="I40" s="91">
        <v>52</v>
      </c>
      <c r="J40" s="65">
        <f t="shared" si="0"/>
        <v>101</v>
      </c>
      <c r="K40" s="202" t="s">
        <v>212</v>
      </c>
      <c r="L40" s="69"/>
      <c r="M40" s="94" t="str">
        <f t="shared" si="1"/>
        <v>pop -b.ks.</v>
      </c>
      <c r="N40" s="185" t="str">
        <f t="shared" si="3"/>
        <v/>
      </c>
      <c r="O40" s="193" t="str">
        <f t="shared" si="8"/>
        <v/>
      </c>
      <c r="P40" s="188"/>
      <c r="Q40" s="82">
        <f t="shared" si="4"/>
        <v>1</v>
      </c>
      <c r="R40" s="175">
        <f t="shared" si="5"/>
        <v>0</v>
      </c>
      <c r="S40" s="134">
        <f t="shared" si="6"/>
        <v>1</v>
      </c>
      <c r="U40" s="173" t="str">
        <f t="shared" si="7"/>
        <v>zaw.</v>
      </c>
    </row>
    <row r="41" spans="1:21">
      <c r="A41" s="66">
        <v>38</v>
      </c>
      <c r="B41" s="119" t="s">
        <v>27</v>
      </c>
      <c r="C41" s="70" t="s">
        <v>77</v>
      </c>
      <c r="D41" s="153"/>
      <c r="E41" s="154"/>
      <c r="F41" s="155"/>
      <c r="G41" s="165"/>
      <c r="H41" s="165">
        <v>18</v>
      </c>
      <c r="I41" s="91">
        <v>52</v>
      </c>
      <c r="J41" s="65">
        <f t="shared" si="0"/>
        <v>70</v>
      </c>
      <c r="K41" s="68" t="s">
        <v>191</v>
      </c>
      <c r="L41" s="69"/>
      <c r="M41" s="94" t="str">
        <f t="shared" si="1"/>
        <v>pop</v>
      </c>
      <c r="N41" s="185">
        <f t="shared" si="3"/>
        <v>10</v>
      </c>
      <c r="O41" s="193">
        <f t="shared" si="8"/>
        <v>10</v>
      </c>
      <c r="P41" s="188"/>
      <c r="Q41" s="82">
        <f t="shared" si="4"/>
        <v>0</v>
      </c>
      <c r="R41" s="175">
        <f t="shared" si="5"/>
        <v>1</v>
      </c>
      <c r="S41" s="134">
        <f t="shared" si="6"/>
        <v>1</v>
      </c>
      <c r="U41" s="173" t="str">
        <f t="shared" si="7"/>
        <v xml:space="preserve"> </v>
      </c>
    </row>
    <row r="42" spans="1:21">
      <c r="A42" s="66">
        <v>39</v>
      </c>
      <c r="B42" s="118" t="s">
        <v>28</v>
      </c>
      <c r="C42" s="67" t="s">
        <v>77</v>
      </c>
      <c r="D42" s="153">
        <v>11</v>
      </c>
      <c r="E42" s="154"/>
      <c r="F42" s="155">
        <v>50</v>
      </c>
      <c r="G42" s="165">
        <v>38</v>
      </c>
      <c r="H42" s="165">
        <v>18</v>
      </c>
      <c r="I42" s="91">
        <v>0</v>
      </c>
      <c r="J42" s="65">
        <f t="shared" si="0"/>
        <v>117</v>
      </c>
      <c r="K42" s="68" t="s">
        <v>191</v>
      </c>
      <c r="L42" s="69"/>
      <c r="M42" s="94" t="str">
        <f t="shared" si="1"/>
        <v>pop</v>
      </c>
      <c r="N42" s="185">
        <f t="shared" si="3"/>
        <v>57</v>
      </c>
      <c r="O42" s="193">
        <f t="shared" si="8"/>
        <v>57</v>
      </c>
      <c r="P42" s="188"/>
      <c r="Q42" s="82">
        <f t="shared" si="4"/>
        <v>2</v>
      </c>
      <c r="R42" s="175">
        <f t="shared" si="5"/>
        <v>2</v>
      </c>
      <c r="S42" s="134">
        <f t="shared" si="6"/>
        <v>4</v>
      </c>
      <c r="U42" s="173" t="str">
        <f t="shared" si="7"/>
        <v xml:space="preserve"> </v>
      </c>
    </row>
    <row r="43" spans="1:21">
      <c r="A43" s="66">
        <v>40</v>
      </c>
      <c r="B43" s="119" t="s">
        <v>29</v>
      </c>
      <c r="C43" s="70" t="s">
        <v>77</v>
      </c>
      <c r="D43" s="153">
        <v>11</v>
      </c>
      <c r="E43" s="154"/>
      <c r="F43" s="155"/>
      <c r="G43" s="165"/>
      <c r="H43" s="165">
        <v>18</v>
      </c>
      <c r="I43" s="91">
        <v>55</v>
      </c>
      <c r="J43" s="65">
        <f t="shared" si="0"/>
        <v>84</v>
      </c>
      <c r="K43" s="68" t="s">
        <v>191</v>
      </c>
      <c r="L43" s="69"/>
      <c r="M43" s="94" t="str">
        <f t="shared" si="1"/>
        <v>pop</v>
      </c>
      <c r="N43" s="185">
        <f t="shared" si="3"/>
        <v>24</v>
      </c>
      <c r="O43" s="193">
        <f t="shared" si="8"/>
        <v>24</v>
      </c>
      <c r="P43" s="188"/>
      <c r="Q43" s="82">
        <f t="shared" si="4"/>
        <v>1</v>
      </c>
      <c r="R43" s="175">
        <f t="shared" si="5"/>
        <v>1</v>
      </c>
      <c r="S43" s="134">
        <f t="shared" si="6"/>
        <v>2</v>
      </c>
      <c r="U43" s="173" t="str">
        <f t="shared" si="7"/>
        <v xml:space="preserve"> </v>
      </c>
    </row>
    <row r="44" spans="1:21">
      <c r="A44" s="66">
        <v>41</v>
      </c>
      <c r="B44" s="118" t="s">
        <v>78</v>
      </c>
      <c r="C44" s="70" t="s">
        <v>101</v>
      </c>
      <c r="D44" s="153"/>
      <c r="E44" s="154"/>
      <c r="F44" s="155"/>
      <c r="G44" s="165"/>
      <c r="H44" s="165">
        <v>18</v>
      </c>
      <c r="I44" s="91"/>
      <c r="J44" s="212">
        <f t="shared" si="0"/>
        <v>18</v>
      </c>
      <c r="K44" s="68" t="s">
        <v>179</v>
      </c>
      <c r="L44" s="69"/>
      <c r="M44" s="94" t="str">
        <f t="shared" si="1"/>
        <v/>
      </c>
      <c r="N44" s="185">
        <f t="shared" si="3"/>
        <v>18</v>
      </c>
      <c r="O44" s="193">
        <f t="shared" si="8"/>
        <v>18</v>
      </c>
      <c r="P44" s="188">
        <v>1</v>
      </c>
      <c r="Q44" s="82">
        <f t="shared" si="4"/>
        <v>0</v>
      </c>
      <c r="R44" s="175">
        <f t="shared" si="5"/>
        <v>1</v>
      </c>
      <c r="S44" s="134">
        <f t="shared" si="6"/>
        <v>2</v>
      </c>
      <c r="U44" s="173" t="str">
        <f t="shared" si="7"/>
        <v xml:space="preserve"> </v>
      </c>
    </row>
    <row r="45" spans="1:21">
      <c r="A45" s="66">
        <v>42</v>
      </c>
      <c r="B45" s="118" t="s">
        <v>79</v>
      </c>
      <c r="C45" s="70" t="s">
        <v>101</v>
      </c>
      <c r="D45" s="153">
        <v>11</v>
      </c>
      <c r="E45" s="154"/>
      <c r="F45" s="155"/>
      <c r="G45" s="165"/>
      <c r="H45" s="165"/>
      <c r="I45" s="91"/>
      <c r="J45" s="212">
        <f t="shared" si="0"/>
        <v>11</v>
      </c>
      <c r="K45" s="68"/>
      <c r="L45" s="69"/>
      <c r="M45" s="94" t="str">
        <f t="shared" si="1"/>
        <v/>
      </c>
      <c r="N45" s="185">
        <f t="shared" si="3"/>
        <v>11</v>
      </c>
      <c r="O45" s="193">
        <f t="shared" si="8"/>
        <v>11</v>
      </c>
      <c r="P45" s="188">
        <v>1</v>
      </c>
      <c r="Q45" s="82">
        <f t="shared" si="4"/>
        <v>1</v>
      </c>
      <c r="R45" s="175">
        <f t="shared" si="5"/>
        <v>0</v>
      </c>
      <c r="S45" s="134">
        <f t="shared" si="6"/>
        <v>2</v>
      </c>
      <c r="U45" s="173" t="str">
        <f t="shared" si="7"/>
        <v>zaw.</v>
      </c>
    </row>
    <row r="46" spans="1:21">
      <c r="A46" s="66">
        <v>43</v>
      </c>
      <c r="B46" s="118" t="s">
        <v>80</v>
      </c>
      <c r="C46" s="70" t="s">
        <v>101</v>
      </c>
      <c r="D46" s="153">
        <v>11</v>
      </c>
      <c r="E46" s="154">
        <v>49</v>
      </c>
      <c r="F46" s="155">
        <v>50</v>
      </c>
      <c r="G46" s="165"/>
      <c r="H46" s="165">
        <v>18</v>
      </c>
      <c r="I46" s="91"/>
      <c r="J46" s="65">
        <f t="shared" si="0"/>
        <v>128</v>
      </c>
      <c r="K46" s="68" t="s">
        <v>191</v>
      </c>
      <c r="L46" s="69"/>
      <c r="M46" s="94" t="str">
        <f t="shared" si="1"/>
        <v>pop</v>
      </c>
      <c r="N46" s="185">
        <f t="shared" si="3"/>
        <v>68</v>
      </c>
      <c r="O46" s="193">
        <f t="shared" si="8"/>
        <v>60</v>
      </c>
      <c r="P46" s="188"/>
      <c r="Q46" s="82">
        <f t="shared" si="4"/>
        <v>3</v>
      </c>
      <c r="R46" s="175">
        <f t="shared" si="5"/>
        <v>1</v>
      </c>
      <c r="S46" s="134">
        <f t="shared" si="6"/>
        <v>4</v>
      </c>
      <c r="U46" s="173" t="str">
        <f t="shared" si="7"/>
        <v xml:space="preserve"> </v>
      </c>
    </row>
    <row r="47" spans="1:21">
      <c r="A47" s="66">
        <v>44</v>
      </c>
      <c r="B47" s="118" t="s">
        <v>81</v>
      </c>
      <c r="C47" s="70" t="s">
        <v>101</v>
      </c>
      <c r="D47" s="153"/>
      <c r="E47" s="154"/>
      <c r="F47" s="155"/>
      <c r="G47" s="165"/>
      <c r="H47" s="165">
        <v>18</v>
      </c>
      <c r="I47" s="91"/>
      <c r="J47" s="212">
        <f t="shared" si="0"/>
        <v>18</v>
      </c>
      <c r="K47" s="68"/>
      <c r="L47" s="69"/>
      <c r="M47" s="94" t="str">
        <f t="shared" si="1"/>
        <v/>
      </c>
      <c r="N47" s="185">
        <f t="shared" si="3"/>
        <v>18</v>
      </c>
      <c r="O47" s="193">
        <f t="shared" si="8"/>
        <v>18</v>
      </c>
      <c r="P47" s="188"/>
      <c r="Q47" s="82">
        <f t="shared" si="4"/>
        <v>0</v>
      </c>
      <c r="R47" s="175">
        <f t="shared" si="5"/>
        <v>1</v>
      </c>
      <c r="S47" s="134">
        <f t="shared" si="6"/>
        <v>1</v>
      </c>
      <c r="U47" s="173" t="str">
        <f t="shared" si="7"/>
        <v xml:space="preserve"> </v>
      </c>
    </row>
    <row r="48" spans="1:21">
      <c r="A48" s="66">
        <v>45</v>
      </c>
      <c r="B48" s="118" t="s">
        <v>83</v>
      </c>
      <c r="C48" s="67" t="s">
        <v>84</v>
      </c>
      <c r="D48" s="153"/>
      <c r="E48" s="154"/>
      <c r="F48" s="155"/>
      <c r="G48" s="165"/>
      <c r="H48" s="165">
        <v>18</v>
      </c>
      <c r="I48" s="91"/>
      <c r="J48" s="212">
        <f t="shared" si="0"/>
        <v>18</v>
      </c>
      <c r="K48" s="68" t="s">
        <v>179</v>
      </c>
      <c r="L48" s="69"/>
      <c r="M48" s="94" t="str">
        <f t="shared" si="1"/>
        <v/>
      </c>
      <c r="N48" s="185">
        <f t="shared" si="3"/>
        <v>18</v>
      </c>
      <c r="O48" s="193">
        <f t="shared" si="8"/>
        <v>18</v>
      </c>
      <c r="P48" s="188"/>
      <c r="Q48" s="82">
        <f t="shared" si="4"/>
        <v>0</v>
      </c>
      <c r="R48" s="175">
        <f t="shared" si="5"/>
        <v>1</v>
      </c>
      <c r="S48" s="134">
        <f t="shared" si="6"/>
        <v>1</v>
      </c>
      <c r="U48" s="173" t="str">
        <f t="shared" si="7"/>
        <v xml:space="preserve"> </v>
      </c>
    </row>
    <row r="49" spans="1:21">
      <c r="A49" s="66">
        <v>46</v>
      </c>
      <c r="B49" s="177" t="s">
        <v>85</v>
      </c>
      <c r="C49" s="67" t="s">
        <v>84</v>
      </c>
      <c r="D49" s="153"/>
      <c r="E49" s="154"/>
      <c r="F49" s="155"/>
      <c r="G49" s="165"/>
      <c r="H49" s="165"/>
      <c r="I49" s="91"/>
      <c r="J49" s="212">
        <f t="shared" si="0"/>
        <v>0</v>
      </c>
      <c r="K49" s="68" t="s">
        <v>208</v>
      </c>
      <c r="L49" s="69"/>
      <c r="M49" s="94" t="str">
        <f t="shared" si="1"/>
        <v/>
      </c>
      <c r="N49" s="185">
        <f t="shared" si="3"/>
        <v>0</v>
      </c>
      <c r="O49" s="193">
        <f t="shared" si="8"/>
        <v>0</v>
      </c>
      <c r="P49" s="188"/>
      <c r="Q49" s="82">
        <f t="shared" si="4"/>
        <v>0</v>
      </c>
      <c r="R49" s="175">
        <f t="shared" si="5"/>
        <v>0</v>
      </c>
      <c r="S49" s="134">
        <f t="shared" si="6"/>
        <v>0</v>
      </c>
      <c r="U49" s="173" t="str">
        <f t="shared" si="7"/>
        <v>zaw.</v>
      </c>
    </row>
    <row r="50" spans="1:21">
      <c r="A50" s="66">
        <v>47</v>
      </c>
      <c r="B50" s="118" t="s">
        <v>82</v>
      </c>
      <c r="C50" s="70" t="s">
        <v>84</v>
      </c>
      <c r="D50" s="153">
        <v>11</v>
      </c>
      <c r="E50" s="154"/>
      <c r="F50" s="155"/>
      <c r="G50" s="165"/>
      <c r="H50" s="165"/>
      <c r="I50" s="91"/>
      <c r="J50" s="212">
        <f>SUM(D50:I50)</f>
        <v>11</v>
      </c>
      <c r="K50" s="68"/>
      <c r="L50" s="69"/>
      <c r="M50" s="94" t="str">
        <f>IF(AND(J50&gt;=60,J50&lt;180,L50="",K50="brak"),"pop -b.ks.",IF(AND(J50&gt;=60,J50&lt;180,L50="",K50="x"),"pop",IF(AND(J50&gt;=180,L50=""),"pop+br",IF(AND(J50&gt;=120,L50="pop",K50="brak"),"br -b.ks.",IF(AND(J50&gt;=120,L50="pop"),"br",IF(AND(J50&gt;=360,L50="br"),"sr",IF(AND(J50&gt;=720,L50="sr"),"zł",IF(AND(K50&gt;=120,L50="zł"),"za wytrw.",""))))))))</f>
        <v/>
      </c>
      <c r="N50" s="185">
        <f>IF(M50="",J50,IF(AND(J50&gt;180,M50="pop+br"),J50-180,IF(AND(J50&gt;120,M50="br"),J50-120,IF(AND(J50&gt;60,M50="pop"),J50-60,IF(AND(J50&gt;360,M50="sr"),J50-360,"")))))</f>
        <v>11</v>
      </c>
      <c r="O50" s="193">
        <f>IF(AND( M50="pop",N50&gt;60),60,N50)</f>
        <v>11</v>
      </c>
      <c r="P50" s="188"/>
      <c r="Q50" s="82">
        <f>COUNT(D50:F50)</f>
        <v>1</v>
      </c>
      <c r="R50" s="175">
        <f>COUNT(G50:H50)</f>
        <v>0</v>
      </c>
      <c r="S50" s="134">
        <f>COUNT(D50:H50,P50)</f>
        <v>1</v>
      </c>
      <c r="U50" s="173" t="str">
        <f>IF(R50=0,"zaw."," ")</f>
        <v>zaw.</v>
      </c>
    </row>
    <row r="51" spans="1:21">
      <c r="A51" s="66">
        <v>48</v>
      </c>
      <c r="B51" s="118" t="s">
        <v>86</v>
      </c>
      <c r="C51" s="70" t="s">
        <v>84</v>
      </c>
      <c r="D51" s="153"/>
      <c r="E51" s="154"/>
      <c r="F51" s="155"/>
      <c r="G51" s="165"/>
      <c r="H51" s="165">
        <v>18</v>
      </c>
      <c r="I51" s="91"/>
      <c r="J51" s="212">
        <f t="shared" si="0"/>
        <v>18</v>
      </c>
      <c r="K51" s="68"/>
      <c r="L51" s="69"/>
      <c r="M51" s="94" t="str">
        <f t="shared" si="1"/>
        <v/>
      </c>
      <c r="N51" s="185">
        <f t="shared" si="3"/>
        <v>18</v>
      </c>
      <c r="O51" s="193">
        <f t="shared" si="8"/>
        <v>18</v>
      </c>
      <c r="P51" s="188">
        <v>1</v>
      </c>
      <c r="Q51" s="82">
        <f t="shared" si="4"/>
        <v>0</v>
      </c>
      <c r="R51" s="175">
        <f t="shared" si="5"/>
        <v>1</v>
      </c>
      <c r="S51" s="134">
        <f t="shared" si="6"/>
        <v>2</v>
      </c>
      <c r="U51" s="173" t="str">
        <f t="shared" si="7"/>
        <v xml:space="preserve"> </v>
      </c>
    </row>
    <row r="52" spans="1:21">
      <c r="A52" s="66">
        <v>49</v>
      </c>
      <c r="B52" s="118" t="s">
        <v>87</v>
      </c>
      <c r="C52" s="70" t="s">
        <v>84</v>
      </c>
      <c r="D52" s="153">
        <v>11</v>
      </c>
      <c r="E52" s="154"/>
      <c r="F52" s="155"/>
      <c r="G52" s="165"/>
      <c r="H52" s="165"/>
      <c r="I52" s="91"/>
      <c r="J52" s="212">
        <f t="shared" si="0"/>
        <v>11</v>
      </c>
      <c r="K52" s="68"/>
      <c r="L52" s="69"/>
      <c r="M52" s="94" t="str">
        <f t="shared" si="1"/>
        <v/>
      </c>
      <c r="N52" s="185">
        <f t="shared" si="3"/>
        <v>11</v>
      </c>
      <c r="O52" s="193">
        <f t="shared" si="8"/>
        <v>11</v>
      </c>
      <c r="P52" s="188"/>
      <c r="Q52" s="82">
        <f t="shared" si="4"/>
        <v>1</v>
      </c>
      <c r="R52" s="175">
        <f t="shared" si="5"/>
        <v>0</v>
      </c>
      <c r="S52" s="134">
        <f t="shared" si="6"/>
        <v>1</v>
      </c>
      <c r="U52" s="173" t="str">
        <f t="shared" si="7"/>
        <v>zaw.</v>
      </c>
    </row>
    <row r="53" spans="1:21">
      <c r="A53" s="66">
        <v>50</v>
      </c>
      <c r="B53" s="119" t="s">
        <v>30</v>
      </c>
      <c r="C53" s="70" t="s">
        <v>84</v>
      </c>
      <c r="D53" s="153">
        <v>11</v>
      </c>
      <c r="E53" s="154">
        <v>49</v>
      </c>
      <c r="F53" s="155">
        <v>50</v>
      </c>
      <c r="G53" s="165"/>
      <c r="H53" s="165">
        <v>18</v>
      </c>
      <c r="I53" s="91">
        <v>18</v>
      </c>
      <c r="J53" s="65">
        <f t="shared" si="0"/>
        <v>146</v>
      </c>
      <c r="K53" s="68" t="s">
        <v>191</v>
      </c>
      <c r="L53" s="69"/>
      <c r="M53" s="94" t="str">
        <f t="shared" si="1"/>
        <v>pop</v>
      </c>
      <c r="N53" s="185">
        <f t="shared" si="3"/>
        <v>86</v>
      </c>
      <c r="O53" s="193">
        <f t="shared" si="8"/>
        <v>60</v>
      </c>
      <c r="P53" s="188"/>
      <c r="Q53" s="82">
        <f t="shared" si="4"/>
        <v>3</v>
      </c>
      <c r="R53" s="175">
        <f t="shared" si="5"/>
        <v>1</v>
      </c>
      <c r="S53" s="134">
        <f t="shared" si="6"/>
        <v>4</v>
      </c>
      <c r="U53" s="173" t="str">
        <f t="shared" si="7"/>
        <v xml:space="preserve"> </v>
      </c>
    </row>
    <row r="54" spans="1:21">
      <c r="A54" s="66">
        <v>51</v>
      </c>
      <c r="B54" s="119" t="s">
        <v>31</v>
      </c>
      <c r="C54" s="70" t="s">
        <v>84</v>
      </c>
      <c r="D54" s="153">
        <v>11</v>
      </c>
      <c r="E54" s="154">
        <v>49</v>
      </c>
      <c r="F54" s="155"/>
      <c r="G54" s="165">
        <v>38</v>
      </c>
      <c r="H54" s="165">
        <v>18</v>
      </c>
      <c r="I54" s="91">
        <v>18</v>
      </c>
      <c r="J54" s="65">
        <f t="shared" si="0"/>
        <v>134</v>
      </c>
      <c r="K54" s="68" t="s">
        <v>191</v>
      </c>
      <c r="L54" s="69"/>
      <c r="M54" s="94" t="str">
        <f t="shared" si="1"/>
        <v>pop</v>
      </c>
      <c r="N54" s="185">
        <f t="shared" si="3"/>
        <v>74</v>
      </c>
      <c r="O54" s="193">
        <f t="shared" si="8"/>
        <v>60</v>
      </c>
      <c r="P54" s="188">
        <v>1</v>
      </c>
      <c r="Q54" s="82">
        <f t="shared" si="4"/>
        <v>2</v>
      </c>
      <c r="R54" s="175">
        <f t="shared" si="5"/>
        <v>2</v>
      </c>
      <c r="S54" s="134">
        <f t="shared" si="6"/>
        <v>5</v>
      </c>
      <c r="U54" s="173" t="str">
        <f t="shared" si="7"/>
        <v xml:space="preserve"> </v>
      </c>
    </row>
    <row r="55" spans="1:21" s="79" customFormat="1">
      <c r="A55" s="66">
        <v>52</v>
      </c>
      <c r="B55" s="119" t="s">
        <v>88</v>
      </c>
      <c r="C55" s="70" t="s">
        <v>84</v>
      </c>
      <c r="D55" s="156">
        <v>11</v>
      </c>
      <c r="E55" s="157"/>
      <c r="F55" s="158">
        <v>50</v>
      </c>
      <c r="G55" s="165">
        <v>38</v>
      </c>
      <c r="H55" s="165">
        <v>18</v>
      </c>
      <c r="I55" s="91">
        <v>18</v>
      </c>
      <c r="J55" s="65">
        <f t="shared" si="0"/>
        <v>135</v>
      </c>
      <c r="K55" s="68" t="s">
        <v>191</v>
      </c>
      <c r="L55" s="69"/>
      <c r="M55" s="94" t="str">
        <f t="shared" si="1"/>
        <v>pop</v>
      </c>
      <c r="N55" s="185">
        <f t="shared" si="3"/>
        <v>75</v>
      </c>
      <c r="O55" s="193">
        <f t="shared" si="8"/>
        <v>60</v>
      </c>
      <c r="P55" s="188">
        <v>1</v>
      </c>
      <c r="Q55" s="82">
        <f t="shared" si="4"/>
        <v>2</v>
      </c>
      <c r="R55" s="175">
        <f t="shared" si="5"/>
        <v>2</v>
      </c>
      <c r="S55" s="134">
        <f t="shared" si="6"/>
        <v>5</v>
      </c>
      <c r="U55" s="173"/>
    </row>
    <row r="56" spans="1:21">
      <c r="A56" s="66">
        <v>53</v>
      </c>
      <c r="B56" s="118" t="s">
        <v>32</v>
      </c>
      <c r="C56" s="67" t="s">
        <v>43</v>
      </c>
      <c r="D56" s="153"/>
      <c r="E56" s="159">
        <v>49</v>
      </c>
      <c r="F56" s="159"/>
      <c r="G56" s="166"/>
      <c r="H56" s="165"/>
      <c r="I56" s="195">
        <v>110</v>
      </c>
      <c r="J56" s="65">
        <f t="shared" si="0"/>
        <v>159</v>
      </c>
      <c r="K56" s="202" t="s">
        <v>212</v>
      </c>
      <c r="L56" s="69"/>
      <c r="M56" s="210" t="str">
        <f t="shared" si="1"/>
        <v>pop -b.ks.</v>
      </c>
      <c r="N56" s="185" t="str">
        <f t="shared" si="3"/>
        <v/>
      </c>
      <c r="O56" s="193" t="str">
        <f t="shared" si="8"/>
        <v/>
      </c>
      <c r="P56" s="188">
        <v>1</v>
      </c>
      <c r="Q56" s="82">
        <f t="shared" si="4"/>
        <v>1</v>
      </c>
      <c r="R56" s="175">
        <f t="shared" si="5"/>
        <v>0</v>
      </c>
      <c r="S56" s="134">
        <f t="shared" si="6"/>
        <v>2</v>
      </c>
      <c r="T56" s="79" t="s">
        <v>193</v>
      </c>
      <c r="U56" s="173" t="str">
        <f t="shared" si="7"/>
        <v>zaw.</v>
      </c>
    </row>
    <row r="57" spans="1:21">
      <c r="A57" s="66">
        <v>54</v>
      </c>
      <c r="B57" s="118" t="s">
        <v>33</v>
      </c>
      <c r="C57" s="67" t="s">
        <v>43</v>
      </c>
      <c r="D57" s="159">
        <v>11</v>
      </c>
      <c r="E57" s="159"/>
      <c r="F57" s="159"/>
      <c r="G57" s="166"/>
      <c r="H57" s="165"/>
      <c r="I57" s="195">
        <v>203</v>
      </c>
      <c r="J57" s="65">
        <f t="shared" si="0"/>
        <v>214</v>
      </c>
      <c r="K57" s="202" t="s">
        <v>212</v>
      </c>
      <c r="L57" s="211" t="s">
        <v>180</v>
      </c>
      <c r="M57" s="210" t="str">
        <f t="shared" si="1"/>
        <v>br -b.ks.</v>
      </c>
      <c r="N57" s="185" t="str">
        <f t="shared" si="3"/>
        <v/>
      </c>
      <c r="O57" s="193" t="str">
        <f t="shared" si="8"/>
        <v/>
      </c>
      <c r="P57" s="188"/>
      <c r="Q57" s="82">
        <f t="shared" si="4"/>
        <v>1</v>
      </c>
      <c r="R57" s="175">
        <f t="shared" si="5"/>
        <v>0</v>
      </c>
      <c r="S57" s="134">
        <f t="shared" si="6"/>
        <v>1</v>
      </c>
      <c r="T57" s="79" t="s">
        <v>194</v>
      </c>
      <c r="U57" s="173" t="str">
        <f t="shared" si="7"/>
        <v>zaw.</v>
      </c>
    </row>
    <row r="58" spans="1:21">
      <c r="A58" s="66">
        <v>55</v>
      </c>
      <c r="B58" s="118" t="s">
        <v>34</v>
      </c>
      <c r="C58" s="67" t="s">
        <v>43</v>
      </c>
      <c r="D58" s="159">
        <v>11</v>
      </c>
      <c r="E58" s="159"/>
      <c r="F58" s="159"/>
      <c r="G58" s="166"/>
      <c r="H58" s="165"/>
      <c r="I58" s="195">
        <v>145</v>
      </c>
      <c r="J58" s="65">
        <f t="shared" si="0"/>
        <v>156</v>
      </c>
      <c r="K58" s="202" t="s">
        <v>212</v>
      </c>
      <c r="L58" s="69"/>
      <c r="M58" s="210" t="str">
        <f t="shared" si="1"/>
        <v>pop -b.ks.</v>
      </c>
      <c r="N58" s="185" t="str">
        <f t="shared" si="3"/>
        <v/>
      </c>
      <c r="O58" s="193" t="str">
        <f t="shared" si="8"/>
        <v/>
      </c>
      <c r="P58" s="188"/>
      <c r="Q58" s="82">
        <f t="shared" si="4"/>
        <v>1</v>
      </c>
      <c r="R58" s="175">
        <f t="shared" si="5"/>
        <v>0</v>
      </c>
      <c r="S58" s="134">
        <f t="shared" si="6"/>
        <v>1</v>
      </c>
      <c r="T58" s="79" t="s">
        <v>193</v>
      </c>
      <c r="U58" s="173" t="str">
        <f t="shared" si="7"/>
        <v>zaw.</v>
      </c>
    </row>
    <row r="59" spans="1:21">
      <c r="A59" s="66">
        <v>56</v>
      </c>
      <c r="B59" s="118" t="s">
        <v>35</v>
      </c>
      <c r="C59" s="67" t="s">
        <v>89</v>
      </c>
      <c r="D59" s="159"/>
      <c r="E59" s="159">
        <v>49</v>
      </c>
      <c r="F59" s="159"/>
      <c r="G59" s="166"/>
      <c r="H59" s="165">
        <v>18</v>
      </c>
      <c r="I59" s="195">
        <v>165</v>
      </c>
      <c r="J59" s="65">
        <f t="shared" si="0"/>
        <v>232</v>
      </c>
      <c r="K59" s="202" t="s">
        <v>212</v>
      </c>
      <c r="L59" s="69" t="s">
        <v>180</v>
      </c>
      <c r="M59" s="210" t="str">
        <f t="shared" si="1"/>
        <v>br -b.ks.</v>
      </c>
      <c r="N59" s="185" t="str">
        <f t="shared" si="3"/>
        <v/>
      </c>
      <c r="O59" s="193" t="str">
        <f t="shared" si="8"/>
        <v/>
      </c>
      <c r="P59" s="188"/>
      <c r="Q59" s="82">
        <f t="shared" si="4"/>
        <v>1</v>
      </c>
      <c r="R59" s="175">
        <f t="shared" si="5"/>
        <v>1</v>
      </c>
      <c r="S59" s="134">
        <f t="shared" si="6"/>
        <v>2</v>
      </c>
      <c r="T59" s="79" t="s">
        <v>193</v>
      </c>
      <c r="U59" s="173" t="str">
        <f t="shared" si="7"/>
        <v xml:space="preserve"> </v>
      </c>
    </row>
    <row r="60" spans="1:21">
      <c r="A60" s="66">
        <v>57</v>
      </c>
      <c r="B60" s="118" t="s">
        <v>36</v>
      </c>
      <c r="C60" s="67" t="s">
        <v>89</v>
      </c>
      <c r="D60" s="159">
        <v>11</v>
      </c>
      <c r="E60" s="159"/>
      <c r="F60" s="159"/>
      <c r="G60" s="166"/>
      <c r="H60" s="165">
        <v>18</v>
      </c>
      <c r="I60" s="195">
        <v>103</v>
      </c>
      <c r="J60" s="65">
        <f t="shared" si="0"/>
        <v>132</v>
      </c>
      <c r="K60" s="68" t="s">
        <v>191</v>
      </c>
      <c r="L60" s="69"/>
      <c r="M60" s="94" t="str">
        <f t="shared" si="1"/>
        <v>pop</v>
      </c>
      <c r="N60" s="185">
        <f t="shared" si="3"/>
        <v>72</v>
      </c>
      <c r="O60" s="193">
        <f t="shared" si="8"/>
        <v>60</v>
      </c>
      <c r="P60" s="188"/>
      <c r="Q60" s="82">
        <f t="shared" si="4"/>
        <v>1</v>
      </c>
      <c r="R60" s="175">
        <f t="shared" si="5"/>
        <v>1</v>
      </c>
      <c r="S60" s="134">
        <f t="shared" si="6"/>
        <v>2</v>
      </c>
      <c r="T60" s="79" t="s">
        <v>193</v>
      </c>
      <c r="U60" s="173" t="str">
        <f t="shared" si="7"/>
        <v xml:space="preserve"> </v>
      </c>
    </row>
    <row r="61" spans="1:21">
      <c r="A61" s="66">
        <v>58</v>
      </c>
      <c r="B61" s="118" t="s">
        <v>37</v>
      </c>
      <c r="C61" s="67" t="s">
        <v>89</v>
      </c>
      <c r="D61" s="159">
        <v>11</v>
      </c>
      <c r="E61" s="159"/>
      <c r="F61" s="159">
        <v>50</v>
      </c>
      <c r="G61" s="166">
        <v>38</v>
      </c>
      <c r="H61" s="165">
        <v>18</v>
      </c>
      <c r="I61" s="195">
        <v>180</v>
      </c>
      <c r="J61" s="65">
        <f t="shared" si="0"/>
        <v>297</v>
      </c>
      <c r="K61" s="68" t="s">
        <v>191</v>
      </c>
      <c r="L61" s="69"/>
      <c r="M61" s="94" t="str">
        <f t="shared" si="1"/>
        <v>pop+br</v>
      </c>
      <c r="N61" s="185">
        <f t="shared" si="3"/>
        <v>117</v>
      </c>
      <c r="O61" s="193">
        <f t="shared" si="8"/>
        <v>117</v>
      </c>
      <c r="P61" s="188"/>
      <c r="Q61" s="82">
        <f t="shared" si="4"/>
        <v>2</v>
      </c>
      <c r="R61" s="175">
        <f t="shared" si="5"/>
        <v>2</v>
      </c>
      <c r="S61" s="134">
        <f t="shared" si="6"/>
        <v>4</v>
      </c>
      <c r="T61" s="79" t="s">
        <v>194</v>
      </c>
      <c r="U61" s="173" t="str">
        <f t="shared" si="7"/>
        <v xml:space="preserve"> </v>
      </c>
    </row>
    <row r="62" spans="1:21">
      <c r="A62" s="66">
        <v>59</v>
      </c>
      <c r="B62" s="118" t="s">
        <v>38</v>
      </c>
      <c r="C62" s="67" t="s">
        <v>89</v>
      </c>
      <c r="D62" s="159">
        <v>11</v>
      </c>
      <c r="E62" s="159">
        <v>49</v>
      </c>
      <c r="F62" s="159"/>
      <c r="G62" s="166">
        <v>38</v>
      </c>
      <c r="H62" s="165">
        <v>18</v>
      </c>
      <c r="I62" s="195">
        <v>186</v>
      </c>
      <c r="J62" s="65">
        <f t="shared" si="0"/>
        <v>302</v>
      </c>
      <c r="K62" s="68" t="s">
        <v>191</v>
      </c>
      <c r="L62" s="69"/>
      <c r="M62" s="94" t="str">
        <f t="shared" si="1"/>
        <v>pop+br</v>
      </c>
      <c r="N62" s="185">
        <f t="shared" si="3"/>
        <v>122</v>
      </c>
      <c r="O62" s="193">
        <f t="shared" si="8"/>
        <v>122</v>
      </c>
      <c r="P62" s="188">
        <v>1</v>
      </c>
      <c r="Q62" s="82">
        <f t="shared" si="4"/>
        <v>2</v>
      </c>
      <c r="R62" s="175">
        <f t="shared" si="5"/>
        <v>2</v>
      </c>
      <c r="S62" s="134">
        <f t="shared" si="6"/>
        <v>5</v>
      </c>
      <c r="T62" s="79" t="s">
        <v>194</v>
      </c>
      <c r="U62" s="173" t="str">
        <f t="shared" si="7"/>
        <v xml:space="preserve"> </v>
      </c>
    </row>
    <row r="63" spans="1:21">
      <c r="A63" s="66">
        <v>60</v>
      </c>
      <c r="B63" s="120" t="s">
        <v>39</v>
      </c>
      <c r="C63" s="117" t="s">
        <v>51</v>
      </c>
      <c r="D63" s="159">
        <v>11</v>
      </c>
      <c r="E63" s="159">
        <v>49</v>
      </c>
      <c r="F63" s="159">
        <v>50</v>
      </c>
      <c r="G63" s="166">
        <v>38</v>
      </c>
      <c r="H63" s="165">
        <v>18</v>
      </c>
      <c r="I63" s="195">
        <v>328</v>
      </c>
      <c r="J63" s="65">
        <f t="shared" si="0"/>
        <v>494</v>
      </c>
      <c r="K63" s="68" t="s">
        <v>191</v>
      </c>
      <c r="L63" s="69" t="s">
        <v>182</v>
      </c>
      <c r="M63" s="94" t="str">
        <f t="shared" si="1"/>
        <v>sr</v>
      </c>
      <c r="N63" s="185">
        <f t="shared" si="3"/>
        <v>134</v>
      </c>
      <c r="O63" s="193">
        <f t="shared" si="8"/>
        <v>134</v>
      </c>
      <c r="P63" s="188">
        <v>1</v>
      </c>
      <c r="Q63" s="82">
        <f t="shared" si="4"/>
        <v>3</v>
      </c>
      <c r="R63" s="175">
        <f t="shared" si="5"/>
        <v>2</v>
      </c>
      <c r="S63" s="134">
        <f t="shared" si="6"/>
        <v>6</v>
      </c>
      <c r="T63" s="89" t="s">
        <v>199</v>
      </c>
      <c r="U63" s="173" t="str">
        <f t="shared" si="7"/>
        <v xml:space="preserve"> </v>
      </c>
    </row>
    <row r="64" spans="1:21">
      <c r="A64" s="66">
        <v>61</v>
      </c>
      <c r="B64" s="118" t="s">
        <v>40</v>
      </c>
      <c r="C64" s="67" t="s">
        <v>51</v>
      </c>
      <c r="D64" s="159">
        <v>11</v>
      </c>
      <c r="E64" s="159"/>
      <c r="F64" s="159">
        <v>50</v>
      </c>
      <c r="G64" s="166"/>
      <c r="H64" s="165"/>
      <c r="I64" s="91">
        <v>201</v>
      </c>
      <c r="J64" s="65">
        <f t="shared" si="0"/>
        <v>262</v>
      </c>
      <c r="K64" s="68" t="s">
        <v>191</v>
      </c>
      <c r="L64" s="69"/>
      <c r="M64" s="94" t="str">
        <f t="shared" si="1"/>
        <v>pop+br</v>
      </c>
      <c r="N64" s="185">
        <f t="shared" si="3"/>
        <v>82</v>
      </c>
      <c r="O64" s="193">
        <f t="shared" si="8"/>
        <v>82</v>
      </c>
      <c r="P64" s="188">
        <v>1</v>
      </c>
      <c r="Q64" s="82">
        <f t="shared" si="4"/>
        <v>2</v>
      </c>
      <c r="R64" s="175">
        <f t="shared" si="5"/>
        <v>0</v>
      </c>
      <c r="S64" s="134">
        <f t="shared" si="6"/>
        <v>3</v>
      </c>
      <c r="T64" s="79" t="s">
        <v>194</v>
      </c>
      <c r="U64" s="173" t="str">
        <f t="shared" si="7"/>
        <v>zaw.</v>
      </c>
    </row>
    <row r="65" spans="1:21" ht="18" customHeight="1">
      <c r="A65" s="66">
        <v>62</v>
      </c>
      <c r="B65" s="118" t="s">
        <v>41</v>
      </c>
      <c r="C65" s="67" t="s">
        <v>51</v>
      </c>
      <c r="D65" s="153"/>
      <c r="E65" s="159">
        <v>49</v>
      </c>
      <c r="F65" s="159"/>
      <c r="G65" s="166"/>
      <c r="H65" s="165"/>
      <c r="I65" s="195">
        <v>138</v>
      </c>
      <c r="J65" s="65">
        <f t="shared" si="0"/>
        <v>187</v>
      </c>
      <c r="K65" s="202" t="s">
        <v>212</v>
      </c>
      <c r="L65" s="69" t="s">
        <v>180</v>
      </c>
      <c r="M65" s="210" t="str">
        <f t="shared" si="1"/>
        <v>br -b.ks.</v>
      </c>
      <c r="N65" s="185" t="str">
        <f t="shared" si="3"/>
        <v/>
      </c>
      <c r="O65" s="193" t="str">
        <f t="shared" si="8"/>
        <v/>
      </c>
      <c r="P65" s="188"/>
      <c r="Q65" s="82">
        <f t="shared" si="4"/>
        <v>1</v>
      </c>
      <c r="R65" s="175">
        <f t="shared" si="5"/>
        <v>0</v>
      </c>
      <c r="S65" s="134">
        <f t="shared" si="6"/>
        <v>1</v>
      </c>
      <c r="T65" s="79" t="s">
        <v>193</v>
      </c>
      <c r="U65" s="173" t="str">
        <f t="shared" si="7"/>
        <v>zaw.</v>
      </c>
    </row>
    <row r="66" spans="1:21">
      <c r="A66" s="66">
        <v>63</v>
      </c>
      <c r="B66" s="118" t="s">
        <v>42</v>
      </c>
      <c r="C66" s="67" t="s">
        <v>90</v>
      </c>
      <c r="D66" s="160">
        <v>11</v>
      </c>
      <c r="E66" s="161"/>
      <c r="F66" s="162"/>
      <c r="G66" s="165">
        <v>38</v>
      </c>
      <c r="H66" s="165"/>
      <c r="I66" s="195">
        <v>322</v>
      </c>
      <c r="J66" s="65">
        <f t="shared" si="0"/>
        <v>371</v>
      </c>
      <c r="K66" s="68" t="s">
        <v>191</v>
      </c>
      <c r="L66" s="69"/>
      <c r="M66" s="94" t="str">
        <f t="shared" si="1"/>
        <v>pop+br</v>
      </c>
      <c r="N66" s="185">
        <f t="shared" si="3"/>
        <v>191</v>
      </c>
      <c r="O66" s="193">
        <v>180</v>
      </c>
      <c r="P66" s="188">
        <v>1</v>
      </c>
      <c r="Q66" s="82">
        <f t="shared" si="4"/>
        <v>1</v>
      </c>
      <c r="R66" s="175">
        <f t="shared" si="5"/>
        <v>1</v>
      </c>
      <c r="S66" s="134">
        <f t="shared" si="6"/>
        <v>3</v>
      </c>
      <c r="T66" s="173" t="s">
        <v>195</v>
      </c>
      <c r="U66" s="173" t="str">
        <f t="shared" si="7"/>
        <v xml:space="preserve"> </v>
      </c>
    </row>
    <row r="67" spans="1:21">
      <c r="A67" s="66">
        <v>64</v>
      </c>
      <c r="B67" s="118" t="s">
        <v>44</v>
      </c>
      <c r="C67" s="67" t="s">
        <v>90</v>
      </c>
      <c r="D67" s="153">
        <v>11</v>
      </c>
      <c r="E67" s="154"/>
      <c r="F67" s="155"/>
      <c r="G67" s="165"/>
      <c r="H67" s="165">
        <v>18</v>
      </c>
      <c r="I67" s="195">
        <v>93</v>
      </c>
      <c r="J67" s="65">
        <f t="shared" si="0"/>
        <v>122</v>
      </c>
      <c r="K67" s="68" t="s">
        <v>191</v>
      </c>
      <c r="L67" s="69"/>
      <c r="M67" s="94" t="s">
        <v>180</v>
      </c>
      <c r="N67" s="185">
        <f t="shared" si="3"/>
        <v>62</v>
      </c>
      <c r="O67" s="193">
        <f t="shared" si="8"/>
        <v>60</v>
      </c>
      <c r="P67" s="188"/>
      <c r="Q67" s="82">
        <f t="shared" si="4"/>
        <v>1</v>
      </c>
      <c r="R67" s="175">
        <f t="shared" si="5"/>
        <v>1</v>
      </c>
      <c r="S67" s="134">
        <f t="shared" si="6"/>
        <v>2</v>
      </c>
      <c r="T67" s="194" t="s">
        <v>193</v>
      </c>
      <c r="U67" s="173" t="str">
        <f t="shared" si="7"/>
        <v xml:space="preserve"> </v>
      </c>
    </row>
    <row r="68" spans="1:21">
      <c r="A68" s="66">
        <v>65</v>
      </c>
      <c r="B68" s="118" t="s">
        <v>45</v>
      </c>
      <c r="C68" s="67" t="s">
        <v>90</v>
      </c>
      <c r="D68" s="153"/>
      <c r="E68" s="154"/>
      <c r="F68" s="155"/>
      <c r="G68" s="165"/>
      <c r="H68" s="165">
        <v>18</v>
      </c>
      <c r="I68" s="195">
        <v>134</v>
      </c>
      <c r="J68" s="65">
        <f t="shared" si="0"/>
        <v>152</v>
      </c>
      <c r="K68" s="68" t="s">
        <v>191</v>
      </c>
      <c r="L68" s="69"/>
      <c r="M68" s="94" t="str">
        <f t="shared" si="1"/>
        <v>pop</v>
      </c>
      <c r="N68" s="185">
        <f t="shared" si="3"/>
        <v>92</v>
      </c>
      <c r="O68" s="193">
        <f t="shared" ref="O68:O78" si="9">IF(AND( M68="pop",N68&gt;60),60,N68)</f>
        <v>60</v>
      </c>
      <c r="P68" s="188"/>
      <c r="Q68" s="82">
        <f t="shared" si="4"/>
        <v>0</v>
      </c>
      <c r="R68" s="175">
        <f t="shared" si="5"/>
        <v>1</v>
      </c>
      <c r="S68" s="134">
        <f t="shared" si="6"/>
        <v>1</v>
      </c>
      <c r="T68" s="79" t="s">
        <v>193</v>
      </c>
      <c r="U68" s="173" t="str">
        <f t="shared" si="7"/>
        <v xml:space="preserve"> </v>
      </c>
    </row>
    <row r="69" spans="1:21">
      <c r="A69" s="66">
        <v>66</v>
      </c>
      <c r="B69" s="118" t="s">
        <v>46</v>
      </c>
      <c r="C69" s="67" t="s">
        <v>90</v>
      </c>
      <c r="D69" s="153"/>
      <c r="E69" s="154"/>
      <c r="F69" s="155"/>
      <c r="G69" s="165"/>
      <c r="H69" s="165">
        <v>18</v>
      </c>
      <c r="I69" s="195">
        <v>76</v>
      </c>
      <c r="J69" s="65">
        <f t="shared" ref="J69:J79" si="10">SUM(D69:I69)</f>
        <v>94</v>
      </c>
      <c r="K69" s="68" t="s">
        <v>191</v>
      </c>
      <c r="L69" s="69"/>
      <c r="M69" s="94" t="str">
        <f t="shared" ref="M69:M87" si="11">IF(AND(J69&gt;=60,J69&lt;180,L69="",K69="brak"),"pop -b.ks.",IF(AND(J69&gt;=60,J69&lt;180,L69="",K69="x"),"pop",IF(AND(J69&gt;=180,L69=""),"pop+br",IF(AND(J69&gt;=120,L69="pop",K69="brak"),"br -b.ks.",IF(AND(J69&gt;=120,L69="pop"),"br",IF(AND(J69&gt;=360,L69="br"),"sr",IF(AND(J69&gt;=720,L69="sr"),"zł",IF(AND(K69&gt;=120,L69="zł"),"za wytrw.",""))))))))</f>
        <v>pop</v>
      </c>
      <c r="N69" s="185">
        <f t="shared" ref="N69:N79" si="12">IF(M69="",J69,IF(AND(J69&gt;180,M69="pop+br"),J69-180,IF(AND(J69&gt;120,M69="br"),J69-120,IF(AND(J69&gt;60,M69="pop"),J69-60,IF(AND(J69&gt;360,M69="sr"),J69-360,"")))))</f>
        <v>34</v>
      </c>
      <c r="O69" s="193">
        <f t="shared" si="9"/>
        <v>34</v>
      </c>
      <c r="P69" s="188"/>
      <c r="Q69" s="82">
        <f t="shared" ref="Q69:Q79" si="13">COUNT(D69:F69)</f>
        <v>0</v>
      </c>
      <c r="R69" s="175">
        <f t="shared" ref="R69:R79" si="14">COUNT(G69:H69)</f>
        <v>1</v>
      </c>
      <c r="S69" s="134">
        <f t="shared" ref="S69:S78" si="15">COUNT(D69:H69,P69)</f>
        <v>1</v>
      </c>
      <c r="T69" s="79" t="s">
        <v>193</v>
      </c>
      <c r="U69" s="173" t="str">
        <f t="shared" ref="U69:U79" si="16">IF(R69=0,"zaw."," ")</f>
        <v xml:space="preserve"> </v>
      </c>
    </row>
    <row r="70" spans="1:21">
      <c r="A70" s="66">
        <v>67</v>
      </c>
      <c r="B70" s="118" t="s">
        <v>47</v>
      </c>
      <c r="C70" s="67" t="s">
        <v>90</v>
      </c>
      <c r="D70" s="153">
        <v>11</v>
      </c>
      <c r="E70" s="154"/>
      <c r="F70" s="155"/>
      <c r="G70" s="165"/>
      <c r="H70" s="165"/>
      <c r="I70" s="195">
        <v>349</v>
      </c>
      <c r="J70" s="65">
        <f t="shared" si="10"/>
        <v>360</v>
      </c>
      <c r="K70" s="68" t="s">
        <v>191</v>
      </c>
      <c r="L70" s="69"/>
      <c r="M70" s="94" t="str">
        <f t="shared" si="11"/>
        <v>pop+br</v>
      </c>
      <c r="N70" s="185">
        <f t="shared" si="12"/>
        <v>180</v>
      </c>
      <c r="O70" s="193">
        <f t="shared" si="9"/>
        <v>180</v>
      </c>
      <c r="P70" s="188">
        <v>1</v>
      </c>
      <c r="Q70" s="82">
        <f t="shared" si="13"/>
        <v>1</v>
      </c>
      <c r="R70" s="175">
        <f t="shared" si="14"/>
        <v>0</v>
      </c>
      <c r="S70" s="134">
        <f t="shared" si="15"/>
        <v>2</v>
      </c>
      <c r="T70" s="173" t="s">
        <v>195</v>
      </c>
      <c r="U70" s="173" t="str">
        <f t="shared" si="16"/>
        <v>zaw.</v>
      </c>
    </row>
    <row r="71" spans="1:21">
      <c r="A71" s="66">
        <v>68</v>
      </c>
      <c r="B71" s="118" t="s">
        <v>91</v>
      </c>
      <c r="C71" s="67" t="s">
        <v>92</v>
      </c>
      <c r="D71" s="153">
        <v>11</v>
      </c>
      <c r="E71" s="154"/>
      <c r="F71" s="155"/>
      <c r="G71" s="165"/>
      <c r="H71" s="165"/>
      <c r="I71" s="91"/>
      <c r="J71" s="212">
        <f t="shared" si="10"/>
        <v>11</v>
      </c>
      <c r="K71" s="68"/>
      <c r="L71" s="69"/>
      <c r="M71" s="94" t="str">
        <f t="shared" si="11"/>
        <v/>
      </c>
      <c r="N71" s="185">
        <f t="shared" si="12"/>
        <v>11</v>
      </c>
      <c r="O71" s="193">
        <f t="shared" si="9"/>
        <v>11</v>
      </c>
      <c r="P71" s="188"/>
      <c r="Q71" s="82">
        <f t="shared" si="13"/>
        <v>1</v>
      </c>
      <c r="R71" s="175">
        <f t="shared" si="14"/>
        <v>0</v>
      </c>
      <c r="S71" s="134">
        <f t="shared" si="15"/>
        <v>1</v>
      </c>
      <c r="U71" s="173" t="str">
        <f t="shared" si="16"/>
        <v>zaw.</v>
      </c>
    </row>
    <row r="72" spans="1:21">
      <c r="A72" s="66">
        <v>69</v>
      </c>
      <c r="B72" s="118" t="s">
        <v>48</v>
      </c>
      <c r="C72" s="67" t="s">
        <v>55</v>
      </c>
      <c r="D72" s="153">
        <v>11</v>
      </c>
      <c r="E72" s="154"/>
      <c r="F72" s="155"/>
      <c r="G72" s="165"/>
      <c r="H72" s="165">
        <v>18</v>
      </c>
      <c r="I72" s="195">
        <v>110</v>
      </c>
      <c r="J72" s="65">
        <f t="shared" si="10"/>
        <v>139</v>
      </c>
      <c r="K72" s="202" t="s">
        <v>212</v>
      </c>
      <c r="L72" s="69"/>
      <c r="M72" s="210" t="str">
        <f t="shared" si="11"/>
        <v>pop -b.ks.</v>
      </c>
      <c r="N72" s="185" t="str">
        <f t="shared" si="12"/>
        <v/>
      </c>
      <c r="O72" s="193" t="str">
        <f t="shared" si="9"/>
        <v/>
      </c>
      <c r="P72" s="188"/>
      <c r="Q72" s="82">
        <f t="shared" si="13"/>
        <v>1</v>
      </c>
      <c r="R72" s="175">
        <f t="shared" si="14"/>
        <v>1</v>
      </c>
      <c r="S72" s="134">
        <f t="shared" si="15"/>
        <v>2</v>
      </c>
      <c r="T72" s="79" t="s">
        <v>193</v>
      </c>
      <c r="U72" s="173" t="str">
        <f t="shared" si="16"/>
        <v xml:space="preserve"> </v>
      </c>
    </row>
    <row r="73" spans="1:21">
      <c r="A73" s="66">
        <v>70</v>
      </c>
      <c r="B73" s="118" t="s">
        <v>49</v>
      </c>
      <c r="C73" s="67" t="s">
        <v>55</v>
      </c>
      <c r="D73" s="153">
        <v>11</v>
      </c>
      <c r="E73" s="154"/>
      <c r="F73" s="155"/>
      <c r="G73" s="165"/>
      <c r="H73" s="165">
        <v>18</v>
      </c>
      <c r="I73" s="195">
        <v>188</v>
      </c>
      <c r="J73" s="65">
        <f t="shared" si="10"/>
        <v>217</v>
      </c>
      <c r="K73" s="202" t="s">
        <v>212</v>
      </c>
      <c r="L73" s="69" t="s">
        <v>180</v>
      </c>
      <c r="M73" s="210" t="str">
        <f t="shared" si="11"/>
        <v>br -b.ks.</v>
      </c>
      <c r="N73" s="185" t="str">
        <f t="shared" si="12"/>
        <v/>
      </c>
      <c r="O73" s="193" t="str">
        <f t="shared" si="9"/>
        <v/>
      </c>
      <c r="P73" s="188"/>
      <c r="Q73" s="82">
        <f t="shared" si="13"/>
        <v>1</v>
      </c>
      <c r="R73" s="175">
        <f t="shared" si="14"/>
        <v>1</v>
      </c>
      <c r="S73" s="134">
        <f t="shared" si="15"/>
        <v>2</v>
      </c>
      <c r="T73" s="79" t="s">
        <v>195</v>
      </c>
      <c r="U73" s="173" t="str">
        <f t="shared" si="16"/>
        <v xml:space="preserve"> </v>
      </c>
    </row>
    <row r="74" spans="1:21">
      <c r="A74" s="66">
        <v>71</v>
      </c>
      <c r="B74" s="118" t="s">
        <v>50</v>
      </c>
      <c r="C74" s="67" t="s">
        <v>93</v>
      </c>
      <c r="D74" s="153">
        <v>11</v>
      </c>
      <c r="E74" s="154"/>
      <c r="F74" s="155">
        <v>50</v>
      </c>
      <c r="G74" s="165"/>
      <c r="H74" s="165">
        <v>18</v>
      </c>
      <c r="I74" s="195">
        <v>89</v>
      </c>
      <c r="J74" s="65">
        <f t="shared" si="10"/>
        <v>168</v>
      </c>
      <c r="K74" s="68" t="s">
        <v>191</v>
      </c>
      <c r="L74" s="69"/>
      <c r="M74" s="94" t="str">
        <f t="shared" si="11"/>
        <v>pop</v>
      </c>
      <c r="N74" s="185">
        <f t="shared" si="12"/>
        <v>108</v>
      </c>
      <c r="O74" s="193">
        <f t="shared" si="9"/>
        <v>60</v>
      </c>
      <c r="P74" s="188">
        <v>1</v>
      </c>
      <c r="Q74" s="82">
        <f t="shared" si="13"/>
        <v>2</v>
      </c>
      <c r="R74" s="175">
        <f t="shared" si="14"/>
        <v>1</v>
      </c>
      <c r="S74" s="134">
        <f t="shared" si="15"/>
        <v>4</v>
      </c>
      <c r="T74" s="173" t="s">
        <v>193</v>
      </c>
      <c r="U74" s="173" t="str">
        <f t="shared" si="16"/>
        <v xml:space="preserve"> </v>
      </c>
    </row>
    <row r="75" spans="1:21">
      <c r="A75" s="66">
        <v>72</v>
      </c>
      <c r="B75" s="118" t="s">
        <v>52</v>
      </c>
      <c r="C75" s="67" t="s">
        <v>93</v>
      </c>
      <c r="D75" s="153">
        <v>11</v>
      </c>
      <c r="E75" s="154">
        <v>49</v>
      </c>
      <c r="F75" s="155">
        <v>50</v>
      </c>
      <c r="G75" s="165">
        <v>13</v>
      </c>
      <c r="H75" s="165"/>
      <c r="I75" s="195">
        <v>166</v>
      </c>
      <c r="J75" s="65">
        <f t="shared" si="10"/>
        <v>289</v>
      </c>
      <c r="K75" s="68" t="s">
        <v>191</v>
      </c>
      <c r="L75" s="69"/>
      <c r="M75" s="94" t="str">
        <f t="shared" si="11"/>
        <v>pop+br</v>
      </c>
      <c r="N75" s="185">
        <f t="shared" si="12"/>
        <v>109</v>
      </c>
      <c r="O75" s="193">
        <f t="shared" si="9"/>
        <v>109</v>
      </c>
      <c r="P75" s="188">
        <v>1</v>
      </c>
      <c r="Q75" s="82">
        <f t="shared" si="13"/>
        <v>3</v>
      </c>
      <c r="R75" s="175">
        <f t="shared" si="14"/>
        <v>1</v>
      </c>
      <c r="S75" s="134">
        <f t="shared" si="15"/>
        <v>5</v>
      </c>
      <c r="T75" s="79" t="s">
        <v>193</v>
      </c>
      <c r="U75" s="173" t="str">
        <f t="shared" si="16"/>
        <v xml:space="preserve"> </v>
      </c>
    </row>
    <row r="76" spans="1:21">
      <c r="A76" s="66">
        <v>73</v>
      </c>
      <c r="B76" s="119" t="s">
        <v>53</v>
      </c>
      <c r="C76" s="70" t="s">
        <v>94</v>
      </c>
      <c r="D76" s="153"/>
      <c r="E76" s="154">
        <v>49</v>
      </c>
      <c r="F76" s="155"/>
      <c r="G76" s="165">
        <v>38</v>
      </c>
      <c r="H76" s="165"/>
      <c r="I76" s="91">
        <v>18</v>
      </c>
      <c r="J76" s="65">
        <f t="shared" si="10"/>
        <v>105</v>
      </c>
      <c r="K76" s="68" t="s">
        <v>191</v>
      </c>
      <c r="L76" s="69"/>
      <c r="M76" s="94" t="str">
        <f t="shared" si="11"/>
        <v>pop</v>
      </c>
      <c r="N76" s="185">
        <f t="shared" si="12"/>
        <v>45</v>
      </c>
      <c r="O76" s="193">
        <f t="shared" si="9"/>
        <v>45</v>
      </c>
      <c r="P76" s="188"/>
      <c r="Q76" s="82">
        <f t="shared" si="13"/>
        <v>1</v>
      </c>
      <c r="R76" s="175">
        <f t="shared" si="14"/>
        <v>1</v>
      </c>
      <c r="S76" s="134">
        <f t="shared" si="15"/>
        <v>2</v>
      </c>
      <c r="U76" s="173" t="str">
        <f t="shared" si="16"/>
        <v xml:space="preserve"> </v>
      </c>
    </row>
    <row r="77" spans="1:21">
      <c r="A77" s="66">
        <v>74</v>
      </c>
      <c r="B77" s="119" t="s">
        <v>54</v>
      </c>
      <c r="C77" s="70" t="s">
        <v>94</v>
      </c>
      <c r="D77" s="153">
        <v>11</v>
      </c>
      <c r="E77" s="154">
        <v>49</v>
      </c>
      <c r="F77" s="155"/>
      <c r="G77" s="165">
        <v>38</v>
      </c>
      <c r="H77" s="165"/>
      <c r="I77" s="91">
        <v>18</v>
      </c>
      <c r="J77" s="65">
        <f t="shared" si="10"/>
        <v>116</v>
      </c>
      <c r="K77" s="68" t="s">
        <v>191</v>
      </c>
      <c r="L77" s="69"/>
      <c r="M77" s="94" t="str">
        <f t="shared" si="11"/>
        <v>pop</v>
      </c>
      <c r="N77" s="185">
        <f t="shared" si="12"/>
        <v>56</v>
      </c>
      <c r="O77" s="193">
        <f t="shared" si="9"/>
        <v>56</v>
      </c>
      <c r="P77" s="188"/>
      <c r="Q77" s="82">
        <f t="shared" si="13"/>
        <v>2</v>
      </c>
      <c r="R77" s="175">
        <f t="shared" si="14"/>
        <v>1</v>
      </c>
      <c r="S77" s="134">
        <f t="shared" si="15"/>
        <v>3</v>
      </c>
      <c r="T77" s="79" t="s">
        <v>208</v>
      </c>
      <c r="U77" s="173" t="str">
        <f t="shared" si="16"/>
        <v xml:space="preserve"> </v>
      </c>
    </row>
    <row r="78" spans="1:21">
      <c r="A78" s="66">
        <v>75</v>
      </c>
      <c r="B78" s="118" t="s">
        <v>56</v>
      </c>
      <c r="C78" s="67" t="s">
        <v>57</v>
      </c>
      <c r="D78" s="153">
        <v>11</v>
      </c>
      <c r="E78" s="154">
        <v>49</v>
      </c>
      <c r="F78" s="155">
        <v>50</v>
      </c>
      <c r="G78" s="165">
        <v>38</v>
      </c>
      <c r="H78" s="165">
        <v>18</v>
      </c>
      <c r="I78" s="91"/>
      <c r="J78" s="65">
        <f t="shared" si="10"/>
        <v>166</v>
      </c>
      <c r="K78" s="68" t="s">
        <v>191</v>
      </c>
      <c r="L78" s="69" t="s">
        <v>185</v>
      </c>
      <c r="M78" s="94" t="s">
        <v>185</v>
      </c>
      <c r="N78" s="185" t="str">
        <f t="shared" si="12"/>
        <v/>
      </c>
      <c r="O78" s="193" t="str">
        <f t="shared" si="9"/>
        <v/>
      </c>
      <c r="P78" s="188">
        <v>1</v>
      </c>
      <c r="Q78" s="82">
        <f t="shared" si="13"/>
        <v>3</v>
      </c>
      <c r="R78" s="175">
        <f t="shared" si="14"/>
        <v>2</v>
      </c>
      <c r="S78" s="134">
        <f t="shared" si="15"/>
        <v>6</v>
      </c>
      <c r="U78" s="173" t="str">
        <f t="shared" si="16"/>
        <v xml:space="preserve"> </v>
      </c>
    </row>
    <row r="79" spans="1:21" ht="15.75" thickBot="1">
      <c r="A79" s="198">
        <v>76</v>
      </c>
      <c r="B79" s="121" t="s">
        <v>58</v>
      </c>
      <c r="C79" s="72" t="s">
        <v>95</v>
      </c>
      <c r="D79" s="156">
        <v>11</v>
      </c>
      <c r="E79" s="157">
        <v>49</v>
      </c>
      <c r="F79" s="158"/>
      <c r="G79" s="167">
        <v>38</v>
      </c>
      <c r="H79" s="167">
        <v>18</v>
      </c>
      <c r="I79" s="197">
        <v>320</v>
      </c>
      <c r="J79" s="203">
        <f t="shared" si="10"/>
        <v>436</v>
      </c>
      <c r="K79" s="68" t="s">
        <v>191</v>
      </c>
      <c r="L79" s="71"/>
      <c r="M79" s="95" t="str">
        <f t="shared" si="11"/>
        <v>pop+br</v>
      </c>
      <c r="N79" s="185">
        <f t="shared" si="12"/>
        <v>256</v>
      </c>
      <c r="O79" s="199">
        <v>180</v>
      </c>
      <c r="P79" s="189">
        <v>1</v>
      </c>
      <c r="Q79" s="82">
        <f t="shared" si="13"/>
        <v>2</v>
      </c>
      <c r="R79" s="175">
        <f t="shared" si="14"/>
        <v>2</v>
      </c>
      <c r="S79" s="132">
        <f>COUNT(D79:H79,P79)</f>
        <v>5</v>
      </c>
      <c r="T79" s="79" t="s">
        <v>193</v>
      </c>
      <c r="U79" s="173" t="str">
        <f t="shared" si="16"/>
        <v xml:space="preserve"> </v>
      </c>
    </row>
    <row r="80" spans="1:21" s="2" customFormat="1" ht="16.5" thickBot="1">
      <c r="A80" s="213" t="s">
        <v>213</v>
      </c>
      <c r="B80" s="214"/>
      <c r="C80" s="130"/>
      <c r="D80" s="163">
        <f>COUNT(D4:D79)</f>
        <v>46</v>
      </c>
      <c r="E80" s="163">
        <f>COUNT(E4:E79)</f>
        <v>24</v>
      </c>
      <c r="F80" s="163">
        <f>COUNT(F4:F79)</f>
        <v>21</v>
      </c>
      <c r="G80" s="168">
        <f>COUNT(G4:G79)</f>
        <v>13</v>
      </c>
      <c r="H80" s="168">
        <f>COUNT(H4:H79)</f>
        <v>48</v>
      </c>
      <c r="I80" s="131"/>
      <c r="J80" s="204">
        <f>SUM(D80:H80)</f>
        <v>152</v>
      </c>
      <c r="K80" s="96">
        <f>COUNTIF(K4:K79,"x")</f>
        <v>40</v>
      </c>
      <c r="L80" s="96"/>
      <c r="M80" s="96" t="str">
        <f t="shared" si="11"/>
        <v/>
      </c>
      <c r="N80" s="186"/>
      <c r="O80" s="201"/>
      <c r="P80" s="190">
        <f>SUM(P4:P79)</f>
        <v>22</v>
      </c>
      <c r="Q80" s="123"/>
      <c r="R80" s="123"/>
      <c r="S80" s="133">
        <f>COUNT(D80:H80,P80)</f>
        <v>6</v>
      </c>
      <c r="U80" s="174">
        <f>COUNTIF(U4:U79,"zaw.")</f>
        <v>24</v>
      </c>
    </row>
    <row r="81" spans="1:20">
      <c r="A81" s="63"/>
      <c r="B81" s="63"/>
      <c r="C81" s="63"/>
      <c r="D81" s="63"/>
      <c r="E81" s="62"/>
      <c r="F81" s="62"/>
      <c r="G81" s="62"/>
      <c r="H81" s="62"/>
      <c r="I81" s="92"/>
      <c r="J81" s="73"/>
      <c r="K81" s="62"/>
      <c r="L81" s="62"/>
      <c r="M81" s="97" t="str">
        <f t="shared" si="11"/>
        <v/>
      </c>
      <c r="N81" s="187"/>
      <c r="O81" s="200"/>
      <c r="P81" s="191"/>
      <c r="Q81" s="62"/>
      <c r="R81" s="62"/>
      <c r="S81" s="1"/>
    </row>
    <row r="82" spans="1:20">
      <c r="A82" s="64"/>
      <c r="B82" s="81" t="s">
        <v>177</v>
      </c>
      <c r="C82" s="81"/>
      <c r="D82" s="82">
        <v>11</v>
      </c>
      <c r="E82" s="83">
        <v>49</v>
      </c>
      <c r="F82" s="83"/>
      <c r="G82" s="83"/>
      <c r="H82" s="83"/>
      <c r="I82" s="195">
        <v>155</v>
      </c>
      <c r="J82" s="84">
        <f t="shared" ref="J82:J87" si="17">SUM(D82:I82)</f>
        <v>215</v>
      </c>
      <c r="K82" s="202" t="s">
        <v>212</v>
      </c>
      <c r="L82" s="83" t="s">
        <v>180</v>
      </c>
      <c r="M82" s="209" t="str">
        <f t="shared" si="11"/>
        <v>br -b.ks.</v>
      </c>
      <c r="N82" s="185" t="str">
        <f t="shared" ref="N82:N87" si="18">IF(M82="",J82,IF(AND(J82&gt;180,M82="pop+br"),J82-180,IF(AND(J82&gt;120,M82="br"),J82-120,IF(AND(J82&gt;60,M82="pop"),J82-60,IF(AND(J82&gt;360,M82="sr"),J82-360,"")))))</f>
        <v/>
      </c>
      <c r="O82" s="193" t="str">
        <f t="shared" ref="O82:O87" si="19">IF(AND( M82="pop",N82&gt;60),60,N82)</f>
        <v/>
      </c>
      <c r="P82" s="192"/>
      <c r="Q82" s="85"/>
      <c r="R82" s="85"/>
      <c r="S82" s="86"/>
      <c r="T82" s="79" t="s">
        <v>196</v>
      </c>
    </row>
    <row r="83" spans="1:20">
      <c r="A83" s="64"/>
      <c r="B83" s="81" t="s">
        <v>159</v>
      </c>
      <c r="C83" s="82"/>
      <c r="D83" s="82">
        <v>11</v>
      </c>
      <c r="E83" s="83">
        <v>49</v>
      </c>
      <c r="F83" s="83">
        <v>50</v>
      </c>
      <c r="G83" s="83"/>
      <c r="H83" s="83"/>
      <c r="I83" s="195">
        <v>160</v>
      </c>
      <c r="J83" s="84">
        <f t="shared" si="17"/>
        <v>270</v>
      </c>
      <c r="K83" s="202" t="s">
        <v>212</v>
      </c>
      <c r="L83" s="83" t="s">
        <v>180</v>
      </c>
      <c r="M83" s="209" t="str">
        <f t="shared" si="11"/>
        <v>br -b.ks.</v>
      </c>
      <c r="N83" s="185" t="str">
        <f t="shared" si="18"/>
        <v/>
      </c>
      <c r="O83" s="193" t="str">
        <f t="shared" si="19"/>
        <v/>
      </c>
      <c r="P83" s="87"/>
      <c r="Q83" s="83"/>
      <c r="R83" s="83"/>
      <c r="S83" s="88"/>
      <c r="T83" s="79" t="s">
        <v>193</v>
      </c>
    </row>
    <row r="84" spans="1:20">
      <c r="A84" s="64"/>
      <c r="B84" s="81" t="s">
        <v>160</v>
      </c>
      <c r="C84" s="82"/>
      <c r="D84" s="82">
        <v>11</v>
      </c>
      <c r="E84" s="83"/>
      <c r="F84" s="83">
        <v>50</v>
      </c>
      <c r="G84" s="83"/>
      <c r="H84" s="83"/>
      <c r="I84" s="195">
        <v>158</v>
      </c>
      <c r="J84" s="84">
        <f t="shared" si="17"/>
        <v>219</v>
      </c>
      <c r="K84" s="202" t="s">
        <v>212</v>
      </c>
      <c r="L84" s="83" t="s">
        <v>180</v>
      </c>
      <c r="M84" s="209" t="str">
        <f t="shared" si="11"/>
        <v>br -b.ks.</v>
      </c>
      <c r="N84" s="185" t="str">
        <f t="shared" si="18"/>
        <v/>
      </c>
      <c r="O84" s="193" t="str">
        <f t="shared" si="19"/>
        <v/>
      </c>
      <c r="P84" s="87"/>
      <c r="Q84" s="83"/>
      <c r="R84" s="83"/>
      <c r="S84" s="88"/>
      <c r="T84" s="79" t="s">
        <v>193</v>
      </c>
    </row>
    <row r="85" spans="1:20" s="79" customFormat="1">
      <c r="A85" s="64"/>
      <c r="B85" s="81" t="s">
        <v>190</v>
      </c>
      <c r="C85" s="82"/>
      <c r="D85" s="82"/>
      <c r="E85" s="83"/>
      <c r="F85" s="83"/>
      <c r="G85" s="83"/>
      <c r="H85" s="83"/>
      <c r="I85" s="195">
        <v>141</v>
      </c>
      <c r="J85" s="84">
        <f t="shared" si="17"/>
        <v>141</v>
      </c>
      <c r="K85" s="202" t="s">
        <v>212</v>
      </c>
      <c r="L85" s="83"/>
      <c r="M85" s="95" t="str">
        <f t="shared" si="11"/>
        <v>pop -b.ks.</v>
      </c>
      <c r="N85" s="185" t="str">
        <f t="shared" si="18"/>
        <v/>
      </c>
      <c r="O85" s="193" t="str">
        <f t="shared" si="19"/>
        <v/>
      </c>
      <c r="P85" s="87"/>
      <c r="Q85" s="83"/>
      <c r="R85" s="83"/>
      <c r="S85" s="88"/>
      <c r="T85" s="79" t="s">
        <v>193</v>
      </c>
    </row>
    <row r="86" spans="1:20">
      <c r="A86" s="64"/>
      <c r="B86" s="81" t="s">
        <v>209</v>
      </c>
      <c r="C86" s="82"/>
      <c r="D86" s="82"/>
      <c r="E86" s="83"/>
      <c r="F86" s="83"/>
      <c r="G86" s="83"/>
      <c r="H86" s="83"/>
      <c r="I86" s="195">
        <v>138</v>
      </c>
      <c r="J86" s="84">
        <f t="shared" si="17"/>
        <v>138</v>
      </c>
      <c r="K86" s="87" t="s">
        <v>191</v>
      </c>
      <c r="L86" s="83"/>
      <c r="M86" s="95" t="str">
        <f t="shared" si="11"/>
        <v>pop</v>
      </c>
      <c r="N86" s="185">
        <f t="shared" si="18"/>
        <v>78</v>
      </c>
      <c r="O86" s="193">
        <f t="shared" si="19"/>
        <v>60</v>
      </c>
      <c r="P86" s="87"/>
      <c r="Q86" s="83"/>
      <c r="R86" s="83"/>
      <c r="S86" s="88"/>
    </row>
    <row r="87" spans="1:20">
      <c r="A87" s="64"/>
      <c r="B87" s="81" t="s">
        <v>161</v>
      </c>
      <c r="C87" s="82"/>
      <c r="D87" s="82">
        <v>11</v>
      </c>
      <c r="E87" s="83"/>
      <c r="F87" s="83">
        <v>50</v>
      </c>
      <c r="G87" s="83"/>
      <c r="H87" s="83"/>
      <c r="I87" s="93"/>
      <c r="J87" s="84">
        <f t="shared" si="17"/>
        <v>61</v>
      </c>
      <c r="K87" s="87" t="s">
        <v>191</v>
      </c>
      <c r="L87" s="83"/>
      <c r="M87" s="176" t="str">
        <f t="shared" si="11"/>
        <v>pop</v>
      </c>
      <c r="N87" s="185">
        <f t="shared" si="18"/>
        <v>1</v>
      </c>
      <c r="O87" s="193">
        <f t="shared" si="19"/>
        <v>1</v>
      </c>
      <c r="P87" s="87"/>
      <c r="Q87" s="83"/>
      <c r="R87" s="83"/>
      <c r="S87" s="88"/>
    </row>
    <row r="88" spans="1:20" s="79" customFormat="1">
      <c r="A88" s="108"/>
      <c r="B88" s="109"/>
      <c r="C88" s="110"/>
      <c r="D88" s="110"/>
      <c r="E88" s="111"/>
      <c r="F88" s="111"/>
      <c r="G88" s="111"/>
      <c r="H88" s="111"/>
      <c r="I88" s="112"/>
      <c r="J88" s="113"/>
      <c r="K88" s="111"/>
      <c r="L88" s="111"/>
      <c r="M88" s="114"/>
      <c r="N88" s="115"/>
      <c r="P88" s="111"/>
      <c r="Q88" s="111"/>
      <c r="R88" s="111"/>
      <c r="S88" s="116"/>
    </row>
    <row r="89" spans="1:20" s="79" customFormat="1">
      <c r="A89" s="108"/>
      <c r="B89" s="109"/>
      <c r="C89" s="110"/>
      <c r="D89" s="110"/>
      <c r="E89" s="111"/>
      <c r="F89" s="111"/>
      <c r="G89" s="111"/>
      <c r="H89" s="111"/>
      <c r="I89" s="112"/>
      <c r="J89" s="113"/>
      <c r="K89" s="111"/>
      <c r="L89" s="111"/>
      <c r="M89" s="114"/>
      <c r="N89" s="115"/>
      <c r="P89" s="111"/>
      <c r="Q89" s="111"/>
      <c r="R89" s="111"/>
      <c r="S89" s="116"/>
    </row>
    <row r="90" spans="1:20" ht="15.75">
      <c r="A90" s="106"/>
      <c r="B90" s="106"/>
      <c r="C90" s="106"/>
      <c r="D90" s="106"/>
      <c r="E90" s="19"/>
      <c r="F90" s="19"/>
      <c r="G90" s="19"/>
      <c r="H90" s="19"/>
      <c r="I90" s="19"/>
      <c r="J90" s="19"/>
      <c r="K90" s="80" t="s">
        <v>179</v>
      </c>
      <c r="L90" s="80">
        <f>COUNTIF(K4:K79,"o")</f>
        <v>13</v>
      </c>
      <c r="M90" s="98" t="s">
        <v>180</v>
      </c>
      <c r="N90" s="124">
        <f>COUNTIF(M4:M87,"pop")</f>
        <v>32</v>
      </c>
      <c r="P90" s="19"/>
      <c r="Q90" s="19"/>
      <c r="R90" s="19"/>
      <c r="S90" s="19"/>
      <c r="T90" s="19"/>
    </row>
    <row r="91" spans="1:20" ht="15.75">
      <c r="A91" s="106"/>
      <c r="B91" s="106"/>
      <c r="C91" s="106"/>
      <c r="D91" s="106"/>
      <c r="E91" s="19"/>
      <c r="F91" s="19"/>
      <c r="G91" s="19"/>
      <c r="H91" s="19"/>
      <c r="I91" s="19"/>
      <c r="J91" s="19"/>
      <c r="K91" s="202" t="s">
        <v>212</v>
      </c>
      <c r="L91" s="80">
        <f>COUNTIF(K4:K79,"brak")</f>
        <v>10</v>
      </c>
      <c r="M91" s="100" t="s">
        <v>181</v>
      </c>
      <c r="N91" s="125">
        <f>COUNTIF(M4:M87,"pop+br")</f>
        <v>8</v>
      </c>
      <c r="P91" s="19"/>
      <c r="Q91" s="19"/>
      <c r="R91" s="19"/>
      <c r="S91" s="19"/>
      <c r="T91" s="19"/>
    </row>
    <row r="92" spans="1:20" ht="15.75">
      <c r="A92" s="106"/>
      <c r="B92" s="106"/>
      <c r="C92" s="106"/>
      <c r="D92" s="106"/>
      <c r="E92" s="19"/>
      <c r="F92" s="19"/>
      <c r="G92" s="19"/>
      <c r="H92" s="19"/>
      <c r="I92" s="19"/>
      <c r="J92" s="19"/>
      <c r="K92" s="99"/>
      <c r="L92" s="80"/>
      <c r="M92" s="101" t="s">
        <v>182</v>
      </c>
      <c r="N92" s="126">
        <f>COUNTIF(M4:M87,"br")</f>
        <v>0</v>
      </c>
      <c r="P92" s="19"/>
      <c r="Q92" s="19"/>
      <c r="R92" s="19"/>
      <c r="S92" s="19"/>
      <c r="T92" s="19"/>
    </row>
    <row r="93" spans="1:20" ht="15.75">
      <c r="A93" s="106"/>
      <c r="B93" s="106"/>
      <c r="C93" s="106"/>
      <c r="D93" s="19"/>
      <c r="E93" s="19"/>
      <c r="F93" s="19"/>
      <c r="G93" s="19"/>
      <c r="H93" s="19"/>
      <c r="I93" s="19"/>
      <c r="J93" s="19"/>
      <c r="K93" s="99"/>
      <c r="L93" s="80"/>
      <c r="M93" s="102" t="s">
        <v>183</v>
      </c>
      <c r="N93" s="127">
        <f>COUNTIF(M4:M87,"sr")</f>
        <v>1</v>
      </c>
      <c r="P93" s="19"/>
      <c r="Q93" s="19"/>
      <c r="R93" s="19"/>
      <c r="S93" s="19"/>
      <c r="T93" s="19"/>
    </row>
    <row r="94" spans="1:20" ht="15.75">
      <c r="A94" s="106"/>
      <c r="B94" s="106"/>
      <c r="C94" s="106"/>
      <c r="D94" s="19"/>
      <c r="E94" s="19"/>
      <c r="F94" s="19"/>
      <c r="G94" s="19"/>
      <c r="H94" s="19"/>
      <c r="I94" s="19"/>
      <c r="J94" s="19"/>
      <c r="K94" s="99"/>
      <c r="L94" s="80"/>
      <c r="M94" s="103" t="s">
        <v>184</v>
      </c>
      <c r="N94" s="128">
        <f>COUNTIF(M4:M87,"zł")</f>
        <v>0</v>
      </c>
      <c r="P94" s="19"/>
      <c r="Q94" s="19"/>
      <c r="R94" s="19"/>
      <c r="S94" s="19"/>
      <c r="T94" s="19"/>
    </row>
    <row r="95" spans="1:20" ht="15.75">
      <c r="A95" s="106"/>
      <c r="B95" s="106"/>
      <c r="C95" s="106"/>
      <c r="D95" s="19"/>
      <c r="E95" s="19"/>
      <c r="F95" s="19"/>
      <c r="G95" s="19"/>
      <c r="H95" s="19"/>
      <c r="I95" s="19"/>
      <c r="J95" s="19"/>
      <c r="K95" s="99"/>
      <c r="L95" s="80"/>
      <c r="M95" s="104" t="s">
        <v>185</v>
      </c>
      <c r="N95" s="129">
        <f>COUNTIF(M4:M87,"za wytrw.")</f>
        <v>1</v>
      </c>
      <c r="P95" s="19"/>
      <c r="Q95" s="19"/>
      <c r="R95" s="19"/>
      <c r="S95" s="19"/>
      <c r="T95" s="19"/>
    </row>
    <row r="96" spans="1:20">
      <c r="A96" s="19"/>
      <c r="B96" s="19"/>
      <c r="C96" s="19"/>
      <c r="D96" s="107"/>
      <c r="E96" s="107"/>
      <c r="F96" s="107"/>
      <c r="G96" s="107"/>
      <c r="H96" s="107"/>
      <c r="I96" s="19"/>
      <c r="J96" s="19"/>
      <c r="K96" s="99"/>
      <c r="L96" s="80"/>
      <c r="M96" s="205" t="s">
        <v>186</v>
      </c>
      <c r="N96" s="206">
        <f>COUNTIF(M4:M87,"pop -b.ks.")</f>
        <v>7</v>
      </c>
      <c r="P96" s="19"/>
      <c r="Q96" s="19"/>
      <c r="R96" s="19"/>
      <c r="S96" s="19"/>
      <c r="T96" s="19"/>
    </row>
    <row r="97" spans="1:20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99"/>
      <c r="L97" s="80"/>
      <c r="M97" s="207" t="s">
        <v>187</v>
      </c>
      <c r="N97" s="208">
        <f>COUNTIF(M4:M87,"br -b.ks.")</f>
        <v>7</v>
      </c>
      <c r="P97" s="19"/>
      <c r="Q97" s="19"/>
      <c r="R97" s="19"/>
      <c r="S97" s="19"/>
      <c r="T97" s="19"/>
    </row>
    <row r="98" spans="1:20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99"/>
      <c r="L98" s="80"/>
      <c r="M98" s="105" t="s">
        <v>105</v>
      </c>
      <c r="N98" s="99">
        <f>SUM(N90:N95)</f>
        <v>42</v>
      </c>
      <c r="P98" s="19"/>
      <c r="Q98" s="19"/>
      <c r="R98" s="19"/>
      <c r="S98" s="19"/>
      <c r="T98" s="19"/>
    </row>
    <row r="99" spans="1:20">
      <c r="B99" s="19"/>
      <c r="C99" s="19"/>
      <c r="D99" s="19"/>
      <c r="E99" s="19"/>
      <c r="F99" s="19"/>
      <c r="G99" s="19"/>
      <c r="H99" s="19"/>
      <c r="I99" s="19"/>
    </row>
  </sheetData>
  <mergeCells count="16">
    <mergeCell ref="A80:B80"/>
    <mergeCell ref="S1:S3"/>
    <mergeCell ref="A2:A3"/>
    <mergeCell ref="B2:B3"/>
    <mergeCell ref="C2:C3"/>
    <mergeCell ref="D2:H2"/>
    <mergeCell ref="I2:I3"/>
    <mergeCell ref="J2:J3"/>
    <mergeCell ref="K2:K3"/>
    <mergeCell ref="L2:M2"/>
    <mergeCell ref="N2:N3"/>
    <mergeCell ref="P1:P3"/>
    <mergeCell ref="Q1:Q3"/>
    <mergeCell ref="R1:R3"/>
    <mergeCell ref="O2:O3"/>
    <mergeCell ref="A1:O1"/>
  </mergeCells>
  <conditionalFormatting sqref="M2:M1048576">
    <cfRule type="containsText" dxfId="15" priority="10" operator="containsText" text="br -b.ks.">
      <formula>NOT(ISERROR(SEARCH("br -b.ks.",M2)))</formula>
    </cfRule>
    <cfRule type="containsText" dxfId="14" priority="11" operator="containsText" text="pop -b.ks.">
      <formula>NOT(ISERROR(SEARCH("pop -b.ks.",M2)))</formula>
    </cfRule>
    <cfRule type="containsText" dxfId="13" priority="12" operator="containsText" text="pop+br">
      <formula>NOT(ISERROR(SEARCH("pop+br",M2)))</formula>
    </cfRule>
    <cfRule type="containsText" dxfId="12" priority="13" operator="containsText" text="zł">
      <formula>NOT(ISERROR(SEARCH("zł",M2)))</formula>
    </cfRule>
    <cfRule type="containsText" dxfId="11" priority="14" operator="containsText" text="sr">
      <formula>NOT(ISERROR(SEARCH("sr",M2)))</formula>
    </cfRule>
    <cfRule type="containsText" dxfId="10" priority="15" stopIfTrue="1" operator="containsText" text="br">
      <formula>NOT(ISERROR(SEARCH("br",M2)))</formula>
    </cfRule>
    <cfRule type="containsText" dxfId="9" priority="16" operator="containsText" text="pop">
      <formula>NOT(ISERROR(SEARCH("pop",M2)))</formula>
    </cfRule>
  </conditionalFormatting>
  <conditionalFormatting sqref="L4:L79">
    <cfRule type="containsText" dxfId="8" priority="5" operator="containsText" text="za wytrw.">
      <formula>NOT(ISERROR(SEARCH("za wytrw.",L4)))</formula>
    </cfRule>
    <cfRule type="containsText" dxfId="7" priority="6" operator="containsText" text="zł">
      <formula>NOT(ISERROR(SEARCH("zł",L4)))</formula>
    </cfRule>
    <cfRule type="containsText" dxfId="6" priority="7" operator="containsText" text="sr">
      <formula>NOT(ISERROR(SEARCH("sr",L4)))</formula>
    </cfRule>
    <cfRule type="containsText" dxfId="5" priority="8" operator="containsText" text="br">
      <formula>NOT(ISERROR(SEARCH("br",L4)))</formula>
    </cfRule>
    <cfRule type="containsText" dxfId="4" priority="9" operator="containsText" text="pop">
      <formula>NOT(ISERROR(SEARCH("pop",L4)))</formula>
    </cfRule>
  </conditionalFormatting>
  <conditionalFormatting sqref="M4:M89">
    <cfRule type="containsText" dxfId="3" priority="1" operator="containsText" text="za wytrw.">
      <formula>NOT(ISERROR(SEARCH("za wytrw.",M4)))</formula>
    </cfRule>
  </conditionalFormatting>
  <conditionalFormatting sqref="S4:S79">
    <cfRule type="cellIs" dxfId="2" priority="2" operator="greaterThanOrEqual">
      <formula>5</formula>
    </cfRule>
    <cfRule type="cellIs" dxfId="1" priority="3" operator="between">
      <formula>3</formula>
      <formula>4</formula>
    </cfRule>
    <cfRule type="cellIs" dxfId="0" priority="4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B25" sqref="B25"/>
    </sheetView>
  </sheetViews>
  <sheetFormatPr defaultRowHeight="15"/>
  <cols>
    <col min="1" max="1" width="11.140625" customWidth="1"/>
    <col min="2" max="2" width="38.85546875" customWidth="1"/>
    <col min="3" max="3" width="15.28515625" customWidth="1"/>
    <col min="4" max="4" width="11.140625" customWidth="1"/>
    <col min="5" max="5" width="12.42578125" customWidth="1"/>
    <col min="6" max="6" width="32.7109375" customWidth="1"/>
    <col min="7" max="7" width="40.7109375" customWidth="1"/>
  </cols>
  <sheetData>
    <row r="1" spans="1:6" ht="45">
      <c r="A1" s="4" t="s">
        <v>110</v>
      </c>
      <c r="B1" s="3" t="s">
        <v>111</v>
      </c>
      <c r="C1" s="4" t="s">
        <v>112</v>
      </c>
      <c r="D1" s="5" t="s">
        <v>113</v>
      </c>
      <c r="E1" s="13" t="s">
        <v>114</v>
      </c>
      <c r="F1" s="13" t="s">
        <v>115</v>
      </c>
    </row>
    <row r="2" spans="1:6">
      <c r="A2" s="9" t="s">
        <v>155</v>
      </c>
      <c r="B2" s="17" t="s">
        <v>131</v>
      </c>
      <c r="C2" s="9" t="s">
        <v>116</v>
      </c>
      <c r="D2" s="9">
        <v>7</v>
      </c>
      <c r="E2" s="9" t="s">
        <v>125</v>
      </c>
      <c r="F2" s="9"/>
    </row>
    <row r="3" spans="1:6" ht="15.75" thickBot="1">
      <c r="A3" s="9" t="s">
        <v>155</v>
      </c>
      <c r="B3" s="18" t="s">
        <v>117</v>
      </c>
      <c r="C3" s="12" t="s">
        <v>116</v>
      </c>
      <c r="D3" s="15">
        <v>4</v>
      </c>
      <c r="E3" s="12" t="s">
        <v>125</v>
      </c>
      <c r="F3" s="12"/>
    </row>
    <row r="4" spans="1:6" ht="15.75" thickBot="1">
      <c r="D4" s="16">
        <f>SUM(D2:D3)</f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12" sqref="B12"/>
    </sheetView>
  </sheetViews>
  <sheetFormatPr defaultRowHeight="15"/>
  <cols>
    <col min="1" max="1" width="11" customWidth="1"/>
    <col min="2" max="2" width="45.7109375" customWidth="1"/>
    <col min="3" max="3" width="15.7109375" customWidth="1"/>
    <col min="4" max="4" width="11" customWidth="1"/>
    <col min="5" max="5" width="12" customWidth="1"/>
    <col min="6" max="6" width="32.42578125" customWidth="1"/>
    <col min="7" max="7" width="42.28515625" customWidth="1"/>
  </cols>
  <sheetData>
    <row r="1" spans="1:7" s="8" customFormat="1" ht="49.5" customHeight="1">
      <c r="A1" s="4" t="s">
        <v>110</v>
      </c>
      <c r="B1" s="3" t="s">
        <v>111</v>
      </c>
      <c r="C1" s="4" t="s">
        <v>112</v>
      </c>
      <c r="D1" s="5" t="s">
        <v>113</v>
      </c>
      <c r="E1" s="13" t="s">
        <v>114</v>
      </c>
      <c r="F1" s="13" t="s">
        <v>115</v>
      </c>
      <c r="G1" s="7"/>
    </row>
    <row r="2" spans="1:7" s="8" customFormat="1" ht="30" customHeight="1">
      <c r="A2" s="33" t="s">
        <v>156</v>
      </c>
      <c r="B2" s="35" t="s">
        <v>172</v>
      </c>
      <c r="C2" s="33" t="s">
        <v>158</v>
      </c>
      <c r="D2" s="33">
        <v>4</v>
      </c>
      <c r="E2" s="36" t="s">
        <v>124</v>
      </c>
      <c r="F2" s="33"/>
      <c r="G2" s="7"/>
    </row>
    <row r="3" spans="1:7" s="8" customFormat="1" ht="30" customHeight="1">
      <c r="A3" s="33" t="s">
        <v>156</v>
      </c>
      <c r="B3" s="35" t="s">
        <v>173</v>
      </c>
      <c r="C3" s="33" t="s">
        <v>158</v>
      </c>
      <c r="D3" s="33">
        <v>7</v>
      </c>
      <c r="E3" s="36" t="s">
        <v>124</v>
      </c>
      <c r="F3" s="33"/>
      <c r="G3" s="7"/>
    </row>
    <row r="4" spans="1:7" s="8" customFormat="1" ht="19.5" customHeight="1">
      <c r="A4" s="33" t="s">
        <v>156</v>
      </c>
      <c r="B4" s="35" t="s">
        <v>164</v>
      </c>
      <c r="C4" s="33" t="s">
        <v>158</v>
      </c>
      <c r="D4" s="33">
        <v>1</v>
      </c>
      <c r="E4" s="36" t="s">
        <v>124</v>
      </c>
      <c r="F4" s="33"/>
      <c r="G4" s="7"/>
    </row>
    <row r="5" spans="1:7" ht="18" customHeight="1">
      <c r="A5" s="33" t="s">
        <v>156</v>
      </c>
      <c r="B5" s="35" t="s">
        <v>162</v>
      </c>
      <c r="C5" s="33" t="s">
        <v>158</v>
      </c>
      <c r="D5" s="36">
        <v>6</v>
      </c>
      <c r="E5" s="36" t="s">
        <v>124</v>
      </c>
      <c r="F5" s="37"/>
    </row>
    <row r="6" spans="1:7" ht="18.75" customHeight="1" thickBot="1">
      <c r="A6" s="145" t="s">
        <v>156</v>
      </c>
      <c r="B6" s="144" t="s">
        <v>163</v>
      </c>
      <c r="C6" s="145" t="s">
        <v>158</v>
      </c>
      <c r="D6" s="146">
        <v>2</v>
      </c>
      <c r="E6" s="146" t="s">
        <v>124</v>
      </c>
      <c r="F6" s="150"/>
    </row>
    <row r="7" spans="1:7" ht="19.5" customHeight="1">
      <c r="A7" s="138" t="s">
        <v>168</v>
      </c>
      <c r="B7" s="148" t="s">
        <v>167</v>
      </c>
      <c r="C7" s="140" t="s">
        <v>158</v>
      </c>
      <c r="D7" s="142">
        <v>10</v>
      </c>
      <c r="E7" s="142" t="s">
        <v>124</v>
      </c>
      <c r="F7" s="149"/>
    </row>
    <row r="8" spans="1:7" ht="21" customHeight="1">
      <c r="A8" s="34" t="s">
        <v>168</v>
      </c>
      <c r="B8" s="35" t="s">
        <v>166</v>
      </c>
      <c r="C8" s="33" t="s">
        <v>158</v>
      </c>
      <c r="D8" s="36">
        <v>1</v>
      </c>
      <c r="E8" s="36" t="s">
        <v>124</v>
      </c>
      <c r="F8" s="38"/>
    </row>
    <row r="9" spans="1:7" ht="20.25" customHeight="1" thickBot="1">
      <c r="A9" s="143" t="s">
        <v>168</v>
      </c>
      <c r="B9" s="144" t="s">
        <v>165</v>
      </c>
      <c r="C9" s="145" t="s">
        <v>158</v>
      </c>
      <c r="D9" s="146">
        <v>3</v>
      </c>
      <c r="E9" s="146" t="s">
        <v>124</v>
      </c>
      <c r="F9" s="147"/>
    </row>
    <row r="10" spans="1:7" ht="30" customHeight="1">
      <c r="A10" s="138" t="s">
        <v>169</v>
      </c>
      <c r="B10" s="139" t="s">
        <v>174</v>
      </c>
      <c r="C10" s="140" t="s">
        <v>158</v>
      </c>
      <c r="D10" s="141">
        <v>8</v>
      </c>
      <c r="E10" s="142" t="s">
        <v>124</v>
      </c>
      <c r="F10" s="44"/>
    </row>
    <row r="11" spans="1:7" ht="21" customHeight="1">
      <c r="A11" s="34" t="s">
        <v>169</v>
      </c>
      <c r="B11" s="74" t="s">
        <v>175</v>
      </c>
      <c r="C11" s="33" t="s">
        <v>158</v>
      </c>
      <c r="D11" s="75">
        <v>4</v>
      </c>
      <c r="E11" s="36" t="s">
        <v>124</v>
      </c>
      <c r="F11" s="20"/>
    </row>
    <row r="12" spans="1:7" ht="18.75" customHeight="1">
      <c r="A12" s="34" t="s">
        <v>169</v>
      </c>
      <c r="B12" s="74" t="s">
        <v>157</v>
      </c>
      <c r="C12" s="33" t="s">
        <v>158</v>
      </c>
      <c r="D12" s="75">
        <v>1</v>
      </c>
      <c r="E12" s="36" t="s">
        <v>124</v>
      </c>
      <c r="F12" s="20"/>
    </row>
    <row r="13" spans="1:7" ht="18" customHeight="1" thickBot="1">
      <c r="A13" s="34" t="s">
        <v>169</v>
      </c>
      <c r="B13" s="74" t="s">
        <v>176</v>
      </c>
      <c r="C13" s="33" t="s">
        <v>158</v>
      </c>
      <c r="D13" s="75">
        <v>2</v>
      </c>
      <c r="E13" s="36" t="s">
        <v>124</v>
      </c>
      <c r="F13" s="20"/>
    </row>
    <row r="14" spans="1:7" ht="15.75" thickBot="1">
      <c r="D14" s="76">
        <f>SUM(D2:D13)</f>
        <v>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topLeftCell="A2" workbookViewId="0">
      <selection activeCell="G8" sqref="G8"/>
    </sheetView>
  </sheetViews>
  <sheetFormatPr defaultRowHeight="15"/>
  <cols>
    <col min="1" max="1" width="12.28515625" customWidth="1"/>
    <col min="2" max="2" width="42.140625" customWidth="1"/>
    <col min="3" max="3" width="15.140625" customWidth="1"/>
    <col min="4" max="4" width="11.5703125" customWidth="1"/>
    <col min="5" max="5" width="12.28515625" customWidth="1"/>
    <col min="6" max="6" width="34.140625" customWidth="1"/>
    <col min="7" max="7" width="47.5703125" customWidth="1"/>
  </cols>
  <sheetData>
    <row r="1" spans="1:7" s="8" customFormat="1" ht="49.5" customHeight="1">
      <c r="A1" s="13" t="s">
        <v>110</v>
      </c>
      <c r="B1" s="15" t="s">
        <v>111</v>
      </c>
      <c r="C1" s="13" t="s">
        <v>112</v>
      </c>
      <c r="D1" s="13" t="s">
        <v>113</v>
      </c>
      <c r="E1" s="13" t="s">
        <v>114</v>
      </c>
      <c r="F1" s="13" t="s">
        <v>115</v>
      </c>
      <c r="G1" s="7"/>
    </row>
    <row r="2" spans="1:7" ht="19.5" customHeight="1">
      <c r="A2" s="29" t="s">
        <v>127</v>
      </c>
      <c r="B2" s="135" t="s">
        <v>136</v>
      </c>
      <c r="C2" s="23" t="s">
        <v>123</v>
      </c>
      <c r="D2" s="21">
        <v>2</v>
      </c>
      <c r="E2" s="26" t="s">
        <v>125</v>
      </c>
      <c r="F2" s="20"/>
    </row>
    <row r="3" spans="1:7" ht="27.75" customHeight="1">
      <c r="A3" s="29" t="s">
        <v>127</v>
      </c>
      <c r="B3" s="135" t="s">
        <v>137</v>
      </c>
      <c r="C3" s="22" t="s">
        <v>123</v>
      </c>
      <c r="D3" s="75">
        <v>1</v>
      </c>
      <c r="E3" s="24" t="s">
        <v>125</v>
      </c>
      <c r="F3" s="20"/>
    </row>
    <row r="4" spans="1:7" ht="30.75" customHeight="1">
      <c r="A4" s="29" t="s">
        <v>127</v>
      </c>
      <c r="B4" s="135" t="s">
        <v>138</v>
      </c>
      <c r="C4" s="23" t="s">
        <v>123</v>
      </c>
      <c r="D4" s="75">
        <v>1</v>
      </c>
      <c r="E4" s="26" t="s">
        <v>125</v>
      </c>
      <c r="F4" s="20"/>
    </row>
    <row r="5" spans="1:7" ht="20.100000000000001" customHeight="1">
      <c r="A5" s="29" t="s">
        <v>127</v>
      </c>
      <c r="B5" s="135" t="s">
        <v>139</v>
      </c>
      <c r="C5" s="23" t="s">
        <v>123</v>
      </c>
      <c r="D5" s="24">
        <v>3</v>
      </c>
      <c r="E5" s="24" t="s">
        <v>125</v>
      </c>
      <c r="F5" s="25"/>
    </row>
    <row r="6" spans="1:7" ht="20.100000000000001" customHeight="1">
      <c r="A6" s="29" t="s">
        <v>127</v>
      </c>
      <c r="B6" s="135" t="s">
        <v>140</v>
      </c>
      <c r="C6" s="22" t="s">
        <v>123</v>
      </c>
      <c r="D6" s="169">
        <v>1</v>
      </c>
      <c r="E6" s="26" t="s">
        <v>125</v>
      </c>
      <c r="F6" s="27"/>
    </row>
    <row r="7" spans="1:7" ht="34.5" customHeight="1" thickBot="1">
      <c r="A7" s="48" t="s">
        <v>127</v>
      </c>
      <c r="B7" s="136" t="s">
        <v>141</v>
      </c>
      <c r="C7" s="50" t="s">
        <v>123</v>
      </c>
      <c r="D7" s="170">
        <v>5</v>
      </c>
      <c r="E7" s="51" t="s">
        <v>125</v>
      </c>
      <c r="F7" s="49"/>
    </row>
    <row r="8" spans="1:7" ht="28.5" customHeight="1">
      <c r="A8" s="43" t="s">
        <v>126</v>
      </c>
      <c r="B8" s="137" t="s">
        <v>142</v>
      </c>
      <c r="C8" s="45" t="s">
        <v>123</v>
      </c>
      <c r="D8" s="46">
        <v>5</v>
      </c>
      <c r="E8" s="46" t="s">
        <v>125</v>
      </c>
      <c r="F8" s="47"/>
    </row>
    <row r="9" spans="1:7" ht="20.100000000000001" customHeight="1">
      <c r="A9" s="29" t="s">
        <v>126</v>
      </c>
      <c r="B9" s="135" t="s">
        <v>143</v>
      </c>
      <c r="C9" s="28" t="s">
        <v>123</v>
      </c>
      <c r="D9" s="24">
        <v>4</v>
      </c>
      <c r="E9" s="26" t="s">
        <v>125</v>
      </c>
      <c r="F9" s="25"/>
    </row>
    <row r="10" spans="1:7" ht="20.100000000000001" customHeight="1">
      <c r="A10" s="29" t="s">
        <v>126</v>
      </c>
      <c r="B10" s="135" t="s">
        <v>144</v>
      </c>
      <c r="C10" s="22" t="s">
        <v>123</v>
      </c>
      <c r="D10" s="24">
        <v>2</v>
      </c>
      <c r="E10" s="24" t="s">
        <v>125</v>
      </c>
      <c r="F10" s="25"/>
    </row>
    <row r="11" spans="1:7" ht="20.100000000000001" customHeight="1">
      <c r="A11" s="29" t="s">
        <v>126</v>
      </c>
      <c r="B11" s="135" t="s">
        <v>145</v>
      </c>
      <c r="C11" s="28" t="s">
        <v>123</v>
      </c>
      <c r="D11" s="24">
        <v>3</v>
      </c>
      <c r="E11" s="26" t="s">
        <v>125</v>
      </c>
      <c r="F11" s="25"/>
    </row>
    <row r="12" spans="1:7" ht="20.100000000000001" customHeight="1">
      <c r="A12" s="29" t="s">
        <v>126</v>
      </c>
      <c r="B12" s="135" t="s">
        <v>146</v>
      </c>
      <c r="C12" s="22" t="s">
        <v>123</v>
      </c>
      <c r="D12" s="169">
        <v>4</v>
      </c>
      <c r="E12" s="24" t="s">
        <v>125</v>
      </c>
      <c r="F12" s="27"/>
    </row>
    <row r="13" spans="1:7" ht="20.100000000000001" customHeight="1">
      <c r="A13" s="29" t="s">
        <v>126</v>
      </c>
      <c r="B13" s="135" t="s">
        <v>147</v>
      </c>
      <c r="C13" s="28" t="s">
        <v>123</v>
      </c>
      <c r="D13" s="75">
        <v>3</v>
      </c>
      <c r="E13" s="26" t="s">
        <v>125</v>
      </c>
      <c r="F13" s="20"/>
    </row>
    <row r="14" spans="1:7" ht="29.25" customHeight="1">
      <c r="A14" s="29" t="s">
        <v>126</v>
      </c>
      <c r="B14" s="135" t="s">
        <v>148</v>
      </c>
      <c r="C14" s="22" t="s">
        <v>123</v>
      </c>
      <c r="D14" s="75">
        <v>7</v>
      </c>
      <c r="E14" s="26" t="s">
        <v>125</v>
      </c>
      <c r="F14" s="20"/>
    </row>
    <row r="15" spans="1:7" ht="35.25" customHeight="1" thickBot="1">
      <c r="A15" s="48" t="s">
        <v>126</v>
      </c>
      <c r="B15" s="136" t="s">
        <v>149</v>
      </c>
      <c r="C15" s="50" t="s">
        <v>123</v>
      </c>
      <c r="D15" s="170">
        <v>2</v>
      </c>
      <c r="E15" s="55" t="s">
        <v>125</v>
      </c>
      <c r="F15" s="49"/>
    </row>
    <row r="16" spans="1:7" ht="20.100000000000001" customHeight="1">
      <c r="A16" s="52" t="s">
        <v>128</v>
      </c>
      <c r="B16" s="137" t="s">
        <v>129</v>
      </c>
      <c r="C16" s="53" t="s">
        <v>130</v>
      </c>
      <c r="D16" s="171">
        <v>5</v>
      </c>
      <c r="E16" s="54" t="s">
        <v>125</v>
      </c>
      <c r="F16" s="44"/>
    </row>
    <row r="17" spans="1:6" ht="20.100000000000001" customHeight="1" thickBot="1">
      <c r="A17" s="30" t="s">
        <v>128</v>
      </c>
      <c r="B17" s="135" t="s">
        <v>201</v>
      </c>
      <c r="C17" s="28" t="s">
        <v>130</v>
      </c>
      <c r="D17" s="172">
        <v>2</v>
      </c>
      <c r="E17" s="24" t="s">
        <v>125</v>
      </c>
      <c r="F17" s="20"/>
    </row>
    <row r="18" spans="1:6" ht="15.75" thickBot="1">
      <c r="D18" s="16">
        <f>SUM(D2:D17)</f>
        <v>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8" sqref="B8"/>
    </sheetView>
  </sheetViews>
  <sheetFormatPr defaultRowHeight="15"/>
  <cols>
    <col min="1" max="1" width="14.42578125" customWidth="1"/>
    <col min="2" max="2" width="42.42578125" customWidth="1"/>
    <col min="3" max="3" width="14.5703125" customWidth="1"/>
    <col min="4" max="4" width="11.140625" customWidth="1"/>
    <col min="5" max="5" width="13.28515625" customWidth="1"/>
    <col min="6" max="6" width="30.28515625" customWidth="1"/>
    <col min="7" max="7" width="40.28515625" customWidth="1"/>
  </cols>
  <sheetData>
    <row r="1" spans="1:7" s="8" customFormat="1" ht="49.5" customHeight="1">
      <c r="A1" s="4" t="s">
        <v>110</v>
      </c>
      <c r="B1" s="3" t="s">
        <v>111</v>
      </c>
      <c r="C1" s="4" t="s">
        <v>112</v>
      </c>
      <c r="D1" s="5" t="s">
        <v>113</v>
      </c>
      <c r="E1" s="13" t="s">
        <v>114</v>
      </c>
      <c r="F1" s="13" t="s">
        <v>115</v>
      </c>
      <c r="G1" s="7"/>
    </row>
    <row r="2" spans="1:7" ht="20.100000000000001" customHeight="1">
      <c r="A2" s="14" t="s">
        <v>170</v>
      </c>
      <c r="B2" s="17" t="s">
        <v>118</v>
      </c>
      <c r="C2" s="9" t="s">
        <v>119</v>
      </c>
      <c r="D2" s="9">
        <v>6</v>
      </c>
      <c r="E2" s="9" t="s">
        <v>125</v>
      </c>
      <c r="F2" s="9"/>
    </row>
    <row r="3" spans="1:7" ht="20.100000000000001" customHeight="1">
      <c r="A3" s="77" t="s">
        <v>170</v>
      </c>
      <c r="B3" s="17" t="s">
        <v>133</v>
      </c>
      <c r="C3" s="9" t="s">
        <v>119</v>
      </c>
      <c r="D3" s="9">
        <v>4</v>
      </c>
      <c r="E3" s="9" t="s">
        <v>125</v>
      </c>
      <c r="F3" s="9"/>
    </row>
    <row r="4" spans="1:7" ht="20.100000000000001" customHeight="1" thickBot="1">
      <c r="A4" s="78" t="s">
        <v>170</v>
      </c>
      <c r="B4" s="41" t="s">
        <v>132</v>
      </c>
      <c r="C4" s="42" t="s">
        <v>119</v>
      </c>
      <c r="D4" s="42">
        <v>3</v>
      </c>
      <c r="E4" s="42" t="s">
        <v>125</v>
      </c>
      <c r="F4" s="42"/>
    </row>
    <row r="5" spans="1:7" ht="20.100000000000001" customHeight="1">
      <c r="A5" s="39" t="s">
        <v>171</v>
      </c>
      <c r="B5" s="40" t="s">
        <v>120</v>
      </c>
      <c r="C5" s="11" t="s">
        <v>119</v>
      </c>
      <c r="D5" s="11">
        <v>8</v>
      </c>
      <c r="E5" s="11" t="s">
        <v>125</v>
      </c>
      <c r="F5" s="11"/>
    </row>
    <row r="6" spans="1:7" ht="20.100000000000001" customHeight="1">
      <c r="A6" s="39" t="s">
        <v>171</v>
      </c>
      <c r="B6" s="17" t="s">
        <v>121</v>
      </c>
      <c r="C6" s="9" t="s">
        <v>119</v>
      </c>
      <c r="D6" s="9">
        <v>3</v>
      </c>
      <c r="E6" s="9" t="s">
        <v>125</v>
      </c>
      <c r="F6" s="9"/>
    </row>
    <row r="7" spans="1:7" ht="20.100000000000001" customHeight="1">
      <c r="A7" s="39" t="s">
        <v>171</v>
      </c>
      <c r="B7" s="17" t="s">
        <v>210</v>
      </c>
      <c r="C7" s="9" t="s">
        <v>119</v>
      </c>
      <c r="D7" s="9">
        <v>1</v>
      </c>
      <c r="E7" s="9" t="s">
        <v>125</v>
      </c>
      <c r="F7" s="9"/>
    </row>
    <row r="8" spans="1:7" ht="20.100000000000001" customHeight="1">
      <c r="A8" s="39" t="s">
        <v>171</v>
      </c>
      <c r="B8" s="17" t="s">
        <v>211</v>
      </c>
      <c r="C8" s="9" t="s">
        <v>119</v>
      </c>
      <c r="D8" s="9">
        <v>2</v>
      </c>
      <c r="E8" s="9" t="s">
        <v>125</v>
      </c>
      <c r="F8" s="9"/>
    </row>
    <row r="9" spans="1:7" ht="20.100000000000001" customHeight="1">
      <c r="A9" s="39" t="s">
        <v>171</v>
      </c>
      <c r="B9" s="17" t="s">
        <v>122</v>
      </c>
      <c r="C9" s="9" t="s">
        <v>119</v>
      </c>
      <c r="D9" s="9">
        <v>3</v>
      </c>
      <c r="E9" s="9" t="s">
        <v>125</v>
      </c>
      <c r="F9" s="9"/>
    </row>
    <row r="10" spans="1:7" ht="20.100000000000001" customHeight="1">
      <c r="A10" s="39" t="s">
        <v>171</v>
      </c>
      <c r="B10" s="17" t="s">
        <v>134</v>
      </c>
      <c r="C10" s="9" t="s">
        <v>119</v>
      </c>
      <c r="D10" s="9">
        <v>6</v>
      </c>
      <c r="E10" s="9" t="s">
        <v>125</v>
      </c>
      <c r="F10" s="9"/>
    </row>
    <row r="11" spans="1:7" ht="20.100000000000001" customHeight="1" thickBot="1">
      <c r="A11" s="39" t="s">
        <v>171</v>
      </c>
      <c r="B11" s="17" t="s">
        <v>135</v>
      </c>
      <c r="C11" s="9" t="s">
        <v>119</v>
      </c>
      <c r="D11" s="10">
        <v>2</v>
      </c>
      <c r="E11" s="9" t="s">
        <v>125</v>
      </c>
      <c r="F11" s="9"/>
    </row>
    <row r="12" spans="1:7" ht="15.75" thickBot="1">
      <c r="A12" s="19"/>
      <c r="B12" s="19"/>
      <c r="C12" s="19"/>
      <c r="D12" s="16">
        <f>SUM(D2:D11)</f>
        <v>38</v>
      </c>
      <c r="E12" s="19"/>
      <c r="F12" s="19"/>
    </row>
    <row r="13" spans="1:7">
      <c r="A13" s="19"/>
      <c r="B13" s="19"/>
      <c r="C13" s="19"/>
      <c r="D13" s="19"/>
      <c r="E13" s="19"/>
      <c r="F13" s="19"/>
    </row>
    <row r="14" spans="1:7">
      <c r="A14" s="19"/>
      <c r="B14" s="19"/>
      <c r="C14" s="19"/>
      <c r="D14" s="19"/>
      <c r="E14" s="19"/>
      <c r="F14" s="1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F14" sqref="F14"/>
    </sheetView>
  </sheetViews>
  <sheetFormatPr defaultRowHeight="15"/>
  <cols>
    <col min="1" max="1" width="14.42578125" customWidth="1"/>
    <col min="2" max="2" width="47.85546875" customWidth="1"/>
    <col min="3" max="3" width="15" customWidth="1"/>
    <col min="4" max="4" width="10.5703125" customWidth="1"/>
    <col min="5" max="5" width="11.85546875" customWidth="1"/>
    <col min="6" max="6" width="29.28515625" customWidth="1"/>
    <col min="7" max="7" width="51.7109375" customWidth="1"/>
  </cols>
  <sheetData>
    <row r="1" spans="1:7" s="8" customFormat="1" ht="49.5" customHeight="1">
      <c r="A1" s="4" t="s">
        <v>110</v>
      </c>
      <c r="B1" s="3" t="s">
        <v>111</v>
      </c>
      <c r="C1" s="4" t="s">
        <v>112</v>
      </c>
      <c r="D1" s="5" t="s">
        <v>113</v>
      </c>
      <c r="E1" s="6" t="s">
        <v>114</v>
      </c>
      <c r="F1" s="6" t="s">
        <v>115</v>
      </c>
      <c r="G1" s="7"/>
    </row>
    <row r="2" spans="1:7" ht="29.25" customHeight="1" thickBot="1">
      <c r="A2" s="58" t="s">
        <v>153</v>
      </c>
      <c r="B2" s="59" t="s">
        <v>206</v>
      </c>
      <c r="C2" s="60" t="s">
        <v>150</v>
      </c>
      <c r="D2" s="55">
        <v>10</v>
      </c>
      <c r="E2" s="55" t="s">
        <v>124</v>
      </c>
      <c r="F2" s="61"/>
    </row>
    <row r="3" spans="1:7" ht="36" customHeight="1">
      <c r="A3" s="179" t="s">
        <v>154</v>
      </c>
      <c r="B3" s="180" t="s">
        <v>207</v>
      </c>
      <c r="C3" s="181" t="s">
        <v>150</v>
      </c>
      <c r="D3" s="182">
        <v>3</v>
      </c>
      <c r="E3" s="182" t="s">
        <v>124</v>
      </c>
      <c r="F3" s="183"/>
    </row>
    <row r="4" spans="1:7" ht="20.100000000000001" customHeight="1">
      <c r="A4" s="45" t="s">
        <v>154</v>
      </c>
      <c r="B4" s="178" t="s">
        <v>151</v>
      </c>
      <c r="C4" s="56" t="s">
        <v>150</v>
      </c>
      <c r="D4" s="54">
        <v>2</v>
      </c>
      <c r="E4" s="54" t="s">
        <v>125</v>
      </c>
      <c r="F4" s="57"/>
    </row>
    <row r="5" spans="1:7" ht="20.100000000000001" customHeight="1" thickBot="1">
      <c r="A5" s="22" t="s">
        <v>154</v>
      </c>
      <c r="B5" s="29" t="s">
        <v>152</v>
      </c>
      <c r="C5" s="23" t="s">
        <v>150</v>
      </c>
      <c r="D5" s="32">
        <v>3</v>
      </c>
      <c r="E5" s="21" t="s">
        <v>124</v>
      </c>
      <c r="F5" s="20"/>
    </row>
    <row r="6" spans="1:7" ht="15.75" thickBot="1">
      <c r="A6" s="31"/>
      <c r="B6" s="31"/>
      <c r="C6" s="31"/>
      <c r="D6" s="16">
        <f>SUM(D2:D5)</f>
        <v>18</v>
      </c>
      <c r="E6" s="31"/>
      <c r="F6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Lista </vt:lpstr>
      <vt:lpstr>Zlot Członków Klubu</vt:lpstr>
      <vt:lpstr>Powitanie Wiosny</vt:lpstr>
      <vt:lpstr>Śląski Wehikuł </vt:lpstr>
      <vt:lpstr>Złoty Liść</vt:lpstr>
      <vt:lpstr>Rajd Jesienny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pagol</cp:lastModifiedBy>
  <cp:revision/>
  <cp:lastPrinted>2024-03-04T23:08:23Z</cp:lastPrinted>
  <dcterms:created xsi:type="dcterms:W3CDTF">2023-01-22T21:23:49Z</dcterms:created>
  <dcterms:modified xsi:type="dcterms:W3CDTF">2025-01-09T01:11:13Z</dcterms:modified>
  <cp:category/>
  <cp:contentStatus/>
</cp:coreProperties>
</file>