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45" yWindow="-90" windowWidth="9810" windowHeight="8820"/>
  </bookViews>
  <sheets>
    <sheet name="LISTA" sheetId="1" r:id="rId1"/>
    <sheet name="PW" sheetId="2" r:id="rId2"/>
    <sheet name="WEHIKUŁ trasa I" sheetId="3" r:id="rId3"/>
    <sheet name="WEHIKUŁ trasa II" sheetId="4" r:id="rId4"/>
    <sheet name="WEHIKUŁ trasa III" sheetId="5" r:id="rId5"/>
    <sheet name="ZŁOTY LIŚĆ" sheetId="7" r:id="rId6"/>
    <sheet name="TRAMP" sheetId="6" r:id="rId7"/>
    <sheet name="ANDRZEJKI" sheetId="8" r:id="rId8"/>
  </sheets>
  <calcPr calcId="125725"/>
</workbook>
</file>

<file path=xl/calcChain.xml><?xml version="1.0" encoding="utf-8"?>
<calcChain xmlns="http://schemas.openxmlformats.org/spreadsheetml/2006/main">
  <c r="N38" i="1"/>
  <c r="N31"/>
  <c r="O31" s="1"/>
  <c r="N11"/>
  <c r="N12"/>
  <c r="N14"/>
  <c r="N15"/>
  <c r="N16"/>
  <c r="N17"/>
  <c r="N18"/>
  <c r="N19"/>
  <c r="N20"/>
  <c r="N21"/>
  <c r="N22"/>
  <c r="N23"/>
  <c r="N24"/>
  <c r="N25"/>
  <c r="O25" s="1"/>
  <c r="N26"/>
  <c r="O19"/>
  <c r="O51"/>
  <c r="O52"/>
  <c r="O53"/>
  <c r="O54"/>
  <c r="O55"/>
  <c r="O56"/>
  <c r="O57"/>
  <c r="O58"/>
  <c r="O59"/>
  <c r="O60"/>
  <c r="O61"/>
  <c r="O62"/>
  <c r="O63"/>
  <c r="O64"/>
  <c r="O41"/>
  <c r="O43"/>
  <c r="O44"/>
  <c r="O45"/>
  <c r="O46"/>
  <c r="O47"/>
  <c r="O48"/>
  <c r="O49"/>
  <c r="O50"/>
  <c r="O5"/>
  <c r="O6"/>
  <c r="O7"/>
  <c r="O8"/>
  <c r="O9"/>
  <c r="O10"/>
  <c r="O11"/>
  <c r="O12"/>
  <c r="O14"/>
  <c r="O15"/>
  <c r="O16"/>
  <c r="O17"/>
  <c r="O18"/>
  <c r="O24"/>
  <c r="O26"/>
  <c r="O27"/>
  <c r="O28"/>
  <c r="O29"/>
  <c r="O30"/>
  <c r="O32"/>
  <c r="O33"/>
  <c r="O34"/>
  <c r="O35"/>
  <c r="O36"/>
  <c r="O37"/>
  <c r="O38"/>
  <c r="O39"/>
  <c r="O40"/>
  <c r="E75"/>
  <c r="E73"/>
  <c r="E72"/>
  <c r="E74"/>
  <c r="L72"/>
  <c r="N5"/>
  <c r="N6"/>
  <c r="N7"/>
  <c r="N8"/>
  <c r="N9"/>
  <c r="N10"/>
  <c r="O22"/>
  <c r="N27"/>
  <c r="N28"/>
  <c r="N29"/>
  <c r="N30"/>
  <c r="N32"/>
  <c r="N33"/>
  <c r="N34"/>
  <c r="N35"/>
  <c r="N36"/>
  <c r="N37"/>
  <c r="N39"/>
  <c r="N40"/>
  <c r="N41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4"/>
  <c r="L66" l="1"/>
  <c r="Q66"/>
  <c r="R66"/>
  <c r="P66"/>
  <c r="E66"/>
  <c r="F66"/>
  <c r="G66"/>
  <c r="H66"/>
  <c r="I66"/>
  <c r="J66"/>
  <c r="S51"/>
  <c r="S52"/>
  <c r="S53"/>
  <c r="S54"/>
  <c r="S55"/>
  <c r="S56"/>
  <c r="S57"/>
  <c r="S58"/>
  <c r="S59"/>
  <c r="S60"/>
  <c r="S61"/>
  <c r="S62"/>
  <c r="S63"/>
  <c r="S6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D66"/>
  <c r="K5"/>
  <c r="K6"/>
  <c r="K7"/>
  <c r="K8"/>
  <c r="K9"/>
  <c r="K10"/>
  <c r="K11"/>
  <c r="K12"/>
  <c r="K13"/>
  <c r="K14"/>
  <c r="K15"/>
  <c r="K16"/>
  <c r="K17"/>
  <c r="K18"/>
  <c r="K19"/>
  <c r="K20"/>
  <c r="O20" s="1"/>
  <c r="K21"/>
  <c r="K22"/>
  <c r="K23"/>
  <c r="O23" s="1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N42" s="1"/>
  <c r="O42" s="1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N13" l="1"/>
  <c r="O13" s="1"/>
  <c r="O21"/>
  <c r="N77"/>
  <c r="N80"/>
  <c r="E7" i="8"/>
  <c r="E5"/>
  <c r="E15" i="7"/>
  <c r="E13"/>
  <c r="E4"/>
  <c r="E11" i="6"/>
  <c r="E16"/>
  <c r="E18" s="1"/>
  <c r="E7"/>
  <c r="E18" i="5"/>
  <c r="E16"/>
  <c r="E13"/>
  <c r="E10" i="4"/>
  <c r="E7"/>
  <c r="E12" s="1"/>
  <c r="E12" i="3"/>
  <c r="E7"/>
  <c r="E10"/>
  <c r="E9" i="2"/>
  <c r="E7"/>
  <c r="E5"/>
  <c r="S4" i="1"/>
  <c r="K4"/>
  <c r="O4" s="1"/>
  <c r="N79" l="1"/>
  <c r="N74"/>
  <c r="N73"/>
  <c r="N76"/>
  <c r="N72"/>
  <c r="N75"/>
</calcChain>
</file>

<file path=xl/sharedStrings.xml><?xml version="1.0" encoding="utf-8"?>
<sst xmlns="http://schemas.openxmlformats.org/spreadsheetml/2006/main" count="510" uniqueCount="199">
  <si>
    <t>Data odbycia wycieczki</t>
  </si>
  <si>
    <t>PUNKTACJA GOT 2018</t>
  </si>
  <si>
    <t>Trasa wycieczki i nr grupy górskiej według regulaminu GOT PTTK</t>
  </si>
  <si>
    <t>Punktów wg regul. GOT PTTK</t>
  </si>
  <si>
    <t>Dzienna suma punktów</t>
  </si>
  <si>
    <t>Czy przodownik turystyki górskiej PTTK był obecny na wycieczce</t>
  </si>
  <si>
    <t>Trasa</t>
  </si>
  <si>
    <t>Nr</t>
  </si>
  <si>
    <t>podpis i nr legitymacji</t>
  </si>
  <si>
    <t>geocaching</t>
  </si>
  <si>
    <t>25.05.2018</t>
  </si>
  <si>
    <t>tak</t>
  </si>
  <si>
    <t>BZ.02</t>
  </si>
  <si>
    <t>biwak</t>
  </si>
  <si>
    <t>zlot abs.</t>
  </si>
  <si>
    <t>Razem imprez</t>
  </si>
  <si>
    <t>Lp.</t>
  </si>
  <si>
    <t>26.05.2018</t>
  </si>
  <si>
    <t>Imię i nazwisko</t>
  </si>
  <si>
    <t>Klasa</t>
  </si>
  <si>
    <t>Punkty za imprezę górską 2018</t>
  </si>
  <si>
    <t>Punkty z 2017</t>
  </si>
  <si>
    <t>Razem</t>
  </si>
  <si>
    <t>Ks. GOT</t>
  </si>
  <si>
    <t>Odznaka GOT</t>
  </si>
  <si>
    <t>PW</t>
  </si>
  <si>
    <t>Wehikuł</t>
  </si>
  <si>
    <t>Tatry + wyprawy własne</t>
  </si>
  <si>
    <t>Złoty Liść</t>
  </si>
  <si>
    <t>Tramp</t>
  </si>
  <si>
    <t>Andrzejki</t>
  </si>
  <si>
    <t>posiadana</t>
  </si>
  <si>
    <t>zdobyta</t>
  </si>
  <si>
    <t>Szymon Adamczyk</t>
  </si>
  <si>
    <t>1Ia</t>
  </si>
  <si>
    <t>Trasa wycieczki i nr grupy wg. regulaminu GOT PTTK</t>
  </si>
  <si>
    <t>Ilość punktów wg. regulaminu GOT PTTK</t>
  </si>
  <si>
    <t>Nr.</t>
  </si>
  <si>
    <t>tak/nie</t>
  </si>
  <si>
    <t>podpis i nr. Legitymacji</t>
  </si>
  <si>
    <t>Mikołaj Bator</t>
  </si>
  <si>
    <t>Bartosz Lech</t>
  </si>
  <si>
    <t>Michał Moskal</t>
  </si>
  <si>
    <t>Krystian Pilas</t>
  </si>
  <si>
    <t>Filip Solak</t>
  </si>
  <si>
    <t>Marcin Zwierzyński</t>
  </si>
  <si>
    <t>Miłosz Chlebuś</t>
  </si>
  <si>
    <t>1Ib</t>
  </si>
  <si>
    <t>Dawid Beściak</t>
  </si>
  <si>
    <t>1 E/T</t>
  </si>
  <si>
    <t>Filip Macheta</t>
  </si>
  <si>
    <t>1 F</t>
  </si>
  <si>
    <t>Zawoja-Wilczna – Markowe Szczawiny – Przełęcz Brona – Babia Góra – Przeł. Krowiarki</t>
  </si>
  <si>
    <t>Tytys Światłowski</t>
  </si>
  <si>
    <t>2E</t>
  </si>
  <si>
    <t>Przełęcz Glinne (nieb.) – Góra Pięciu Kopców (ziel.) – Pilsko-1557 m n.p.m. – Góra Pięciu Kopców (żółty) – Schronisko PTTK na Hali Miziowej – Korbielów</t>
  </si>
  <si>
    <t>pop</t>
  </si>
  <si>
    <t>Krzysztof Nytko</t>
  </si>
  <si>
    <t>2Ia</t>
  </si>
  <si>
    <t>Dawid Stec</t>
  </si>
  <si>
    <t>2Ib</t>
  </si>
  <si>
    <t>Michał Lazarowicz</t>
  </si>
  <si>
    <t>2N</t>
  </si>
  <si>
    <t>Adrian Gadziała</t>
  </si>
  <si>
    <t>2M</t>
  </si>
  <si>
    <t>Anna Flis</t>
  </si>
  <si>
    <t>2 T/A</t>
  </si>
  <si>
    <t>Aleksandra Kostecka</t>
  </si>
  <si>
    <t>Marta Mleczko</t>
  </si>
  <si>
    <t>Wiktoria Sak</t>
  </si>
  <si>
    <t>br</t>
  </si>
  <si>
    <t>Marcin Drzyzga</t>
  </si>
  <si>
    <t>3A</t>
  </si>
  <si>
    <t>Klaudia Nytko</t>
  </si>
  <si>
    <t>Filip Kostecki</t>
  </si>
  <si>
    <t>3Ia</t>
  </si>
  <si>
    <t>Bartosz Krochmal</t>
  </si>
  <si>
    <t>Patryk Gruszowski</t>
  </si>
  <si>
    <t>3Ib</t>
  </si>
  <si>
    <t>Eryk Mysona</t>
  </si>
  <si>
    <t>Marek Gasiciel</t>
  </si>
  <si>
    <t>3M</t>
  </si>
  <si>
    <t>Kacper Banaś</t>
  </si>
  <si>
    <t>3T</t>
  </si>
  <si>
    <t>Monika Klimek</t>
  </si>
  <si>
    <t>S.12</t>
  </si>
  <si>
    <t>Paula Trzaskuś</t>
  </si>
  <si>
    <t>S.16</t>
  </si>
  <si>
    <t>Marcin Król</t>
  </si>
  <si>
    <t>4A</t>
  </si>
  <si>
    <t>Bartosz Moryń</t>
  </si>
  <si>
    <t>Jan Witek</t>
  </si>
  <si>
    <t>04.10.2018</t>
  </si>
  <si>
    <t>BZ.05</t>
  </si>
  <si>
    <t>Jędrzej Antosz</t>
  </si>
  <si>
    <t>4Ia</t>
  </si>
  <si>
    <t>Tomasz Kluzek</t>
  </si>
  <si>
    <t>4Ib</t>
  </si>
  <si>
    <t>Maciej Zygmunt</t>
  </si>
  <si>
    <t>Paweł Golec</t>
  </si>
  <si>
    <t>nauczyciel</t>
  </si>
  <si>
    <t>zł</t>
  </si>
  <si>
    <t>Krzysztof Bortnowski</t>
  </si>
  <si>
    <t>Adrian Darłak</t>
  </si>
  <si>
    <t>absolwent</t>
  </si>
  <si>
    <t>sr</t>
  </si>
  <si>
    <t>Kamil Jackowski</t>
  </si>
  <si>
    <t>Arkadiusz Krajewski</t>
  </si>
  <si>
    <t>BW.01</t>
  </si>
  <si>
    <t>Dawid Marczyk</t>
  </si>
  <si>
    <t>Michał Niemiec</t>
  </si>
  <si>
    <t>Wojciech Płaneta</t>
  </si>
  <si>
    <t>Przemysław Prendota</t>
  </si>
  <si>
    <t>Emanuel Smołucha</t>
  </si>
  <si>
    <t>Magdalena Smosna</t>
  </si>
  <si>
    <t>Kamil Główczyk</t>
  </si>
  <si>
    <t>Gabriel Chmiel</t>
  </si>
  <si>
    <t>Piotr Dawid</t>
  </si>
  <si>
    <t>Mateusz Golec</t>
  </si>
  <si>
    <t>Konrad Podstawski</t>
  </si>
  <si>
    <t>Kacper Siemaszko</t>
  </si>
  <si>
    <t>Adrian Słomski</t>
  </si>
  <si>
    <t>Dominik Szewczyk</t>
  </si>
  <si>
    <t>Kamil Woźny</t>
  </si>
  <si>
    <t>Jakub Kornaus</t>
  </si>
  <si>
    <t>Damian Opiela</t>
  </si>
  <si>
    <t>Dawid Taraszka</t>
  </si>
  <si>
    <t>Dawid Dybaś</t>
  </si>
  <si>
    <t>Jakub Wajda</t>
  </si>
  <si>
    <t>1F</t>
  </si>
  <si>
    <t>Konrad Korus</t>
  </si>
  <si>
    <t>3I</t>
  </si>
  <si>
    <t>razem</t>
  </si>
  <si>
    <t>x</t>
  </si>
  <si>
    <t>o</t>
  </si>
  <si>
    <t xml:space="preserve"> </t>
  </si>
  <si>
    <t>pop+br</t>
  </si>
  <si>
    <t>za wytrw.</t>
  </si>
  <si>
    <t>tak - nie</t>
  </si>
  <si>
    <t>Ł.05</t>
  </si>
  <si>
    <t>Łysiec (Św. Krzyż) - Nowa Słupia</t>
  </si>
  <si>
    <t>kapl. św. Mikołaja  - Bieliny</t>
  </si>
  <si>
    <t>Łysica - kapl. św. Mikołaja</t>
  </si>
  <si>
    <r>
      <t>Święta Katarzyna -</t>
    </r>
    <r>
      <rPr>
        <sz val="11"/>
        <rFont val="Times New Roman"/>
        <family val="1"/>
        <charset val="238"/>
      </rPr>
      <t xml:space="preserve"> Łysica</t>
    </r>
  </si>
  <si>
    <t>Bieleny - Łysiec (Św. Krzyż)</t>
  </si>
  <si>
    <t>Babia Góra - Sokolica</t>
  </si>
  <si>
    <t>Sokolica - Prz. Krowiarki</t>
  </si>
  <si>
    <t>Korbielów - Schr. PTTK Hala Miziowa</t>
  </si>
  <si>
    <t>Schr. PTTK Hala Miziowa - Pilsko</t>
  </si>
  <si>
    <t>Pilsko - Prz. Glinne</t>
  </si>
  <si>
    <t>Sulowa Cyrhla - Schr. PTTK Markowe Szczawiny</t>
  </si>
  <si>
    <t>Schr. PTTK Markowe Szczawiny (Perć Akademików) - Babia Góra</t>
  </si>
  <si>
    <t>Kamienna - Schr. PTTK Hala Miziowa</t>
  </si>
  <si>
    <t>Lajkonik - Sulowa Cyrhla</t>
  </si>
  <si>
    <t>Policzne - Sulowa Cyrhla</t>
  </si>
  <si>
    <t>Wilczna - Markowa</t>
  </si>
  <si>
    <t>Markowa - Schr. PTTK Markowe Szczawiny</t>
  </si>
  <si>
    <t>Schr. PTTK Markowe Szczawiny - Prz. Brona</t>
  </si>
  <si>
    <t>Prz. Brona - Babia Góra</t>
  </si>
  <si>
    <t>Pilsko - Schr. PTTK Hala Miziowa</t>
  </si>
  <si>
    <t>Prz. Glinne - Pilsko</t>
  </si>
  <si>
    <t>Schr. PTTK Hala Miziowa - Korbielów</t>
  </si>
  <si>
    <t>27.10.2018</t>
  </si>
  <si>
    <t>Bardo - Kalwaria</t>
  </si>
  <si>
    <t>Kalwaria - Prz. Łaszczowa</t>
  </si>
  <si>
    <t>Prz. Łaszczowa - Kłodzka Góra</t>
  </si>
  <si>
    <t>Kłodzka Góra - Jedlek</t>
  </si>
  <si>
    <t>Jedlek - Kukułka (Kłodzko) 3,3 km</t>
  </si>
  <si>
    <t>Ostróg - Żdanów</t>
  </si>
  <si>
    <t>Przełęcz Srebrna - Twierdza Srebrna Góra</t>
  </si>
  <si>
    <t>Twierdza Srebrna Góra - Przełęcz Srebrna</t>
  </si>
  <si>
    <t>Przełęcz Srebrna - Ostróg</t>
  </si>
  <si>
    <t>Bielice - Rudawiec</t>
  </si>
  <si>
    <t>Bielice - Kowadło</t>
  </si>
  <si>
    <t>Kowadło - Bielice</t>
  </si>
  <si>
    <t>Rudawiec - Rude Krzyże</t>
  </si>
  <si>
    <t>Rude Krzyże - Płoszczyna (Nowa Morawa)</t>
  </si>
  <si>
    <t>28.10.2018</t>
  </si>
  <si>
    <t>29.10.2018</t>
  </si>
  <si>
    <t>S.17</t>
  </si>
  <si>
    <t>Ochotnica Górna-Ustrzyk - Prz. Knurowska</t>
  </si>
  <si>
    <t>Prz. Knurowska - Kiczora</t>
  </si>
  <si>
    <t>Kiczora - Polana Gabrowa</t>
  </si>
  <si>
    <t>Polana Gabrowa - Schr. PTTK na Turbaczu</t>
  </si>
  <si>
    <t>Schr. PTTK na Turbaczu - Turbacz</t>
  </si>
  <si>
    <t>Turbacz - Schr. PTTK na Turbaczu</t>
  </si>
  <si>
    <t>Schr. PTTK na Turbaczu - Polana Gabrowa</t>
  </si>
  <si>
    <t>Polana Gabrowa - Kiczora</t>
  </si>
  <si>
    <t>Kiczora - Ochotnica Górna-Ustrzyk</t>
  </si>
  <si>
    <t>03.10.2018</t>
  </si>
  <si>
    <t>Studionki - Ochotnica Górna-Ustrzyk 4,3 km</t>
  </si>
  <si>
    <t>Bacówka Brzanka - Brzanka</t>
  </si>
  <si>
    <t>Brzanka - Polana Morgi</t>
  </si>
  <si>
    <t>Polana Morgi - Lubaszowa</t>
  </si>
  <si>
    <t>Ochotnica Górna-Ustrzyk - Studzionki 2 km, 200 m</t>
  </si>
  <si>
    <t>pop-b.ks.</t>
  </si>
  <si>
    <t>Nadw. pkt.</t>
  </si>
  <si>
    <t>brak</t>
  </si>
  <si>
    <t>br-b.ks.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</si>
</sst>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yyyy\-mm\-dd"/>
    <numFmt numFmtId="166" formatCode="d\.m\.yyyy"/>
  </numFmts>
  <fonts count="26">
    <font>
      <sz val="10"/>
      <color rgb="FF000000"/>
      <name val="Arial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zcionka tekstu podstawowego"/>
    </font>
    <font>
      <sz val="10"/>
      <color rgb="FFFF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trike/>
      <sz val="10"/>
      <color rgb="FF000000"/>
      <name val="Czcionka tekstu podstawowego"/>
    </font>
    <font>
      <sz val="10"/>
      <name val="Czcionka tekstu podstawowego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E46C0A"/>
        <bgColor rgb="FFE46C0A"/>
      </patternFill>
    </fill>
    <fill>
      <patternFill patternType="solid">
        <fgColor rgb="FFDDD9C3"/>
        <bgColor rgb="FFDDD9C3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C3D69B"/>
        <bgColor rgb="FFC3D69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rgb="FFC3D69B"/>
      </patternFill>
    </fill>
    <fill>
      <gradientFill>
        <stop position="0">
          <color theme="6"/>
        </stop>
        <stop position="1">
          <color theme="9" tint="-0.25098422193060094"/>
        </stop>
      </gradient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4" fillId="0" borderId="0" xfId="0" applyFont="1" applyAlignment="1"/>
    <xf numFmtId="0" fontId="11" fillId="0" borderId="14" xfId="0" applyFont="1" applyBorder="1" applyAlignment="1">
      <alignment horizontal="center"/>
    </xf>
    <xf numFmtId="0" fontId="7" fillId="0" borderId="14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1" xfId="0" applyFont="1" applyBorder="1" applyAlignment="1">
      <alignment wrapText="1"/>
    </xf>
    <xf numFmtId="0" fontId="7" fillId="0" borderId="22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0" xfId="0" applyFont="1" applyBorder="1" applyAlignment="1"/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19" xfId="0" applyFont="1" applyBorder="1" applyAlignment="1"/>
    <xf numFmtId="0" fontId="7" fillId="0" borderId="8" xfId="0" applyFont="1" applyBorder="1" applyAlignment="1"/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/>
    <xf numFmtId="0" fontId="7" fillId="0" borderId="1" xfId="0" applyFont="1" applyBorder="1" applyAlignment="1">
      <alignment horizontal="center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/>
    <xf numFmtId="0" fontId="7" fillId="0" borderId="25" xfId="0" applyFont="1" applyBorder="1" applyAlignment="1">
      <alignment horizontal="center"/>
    </xf>
    <xf numFmtId="0" fontId="15" fillId="0" borderId="25" xfId="0" applyFont="1" applyBorder="1" applyAlignment="1"/>
    <xf numFmtId="0" fontId="8" fillId="0" borderId="25" xfId="0" applyFont="1" applyBorder="1" applyAlignme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11" fillId="2" borderId="27" xfId="0" applyFont="1" applyFill="1" applyBorder="1" applyAlignment="1"/>
    <xf numFmtId="0" fontId="7" fillId="2" borderId="27" xfId="0" applyFont="1" applyFill="1" applyBorder="1" applyAlignment="1"/>
    <xf numFmtId="0" fontId="7" fillId="0" borderId="0" xfId="0" applyFont="1" applyAlignment="1">
      <alignment horizontal="center"/>
    </xf>
    <xf numFmtId="0" fontId="11" fillId="3" borderId="27" xfId="0" applyFont="1" applyFill="1" applyBorder="1" applyAlignment="1"/>
    <xf numFmtId="0" fontId="7" fillId="3" borderId="27" xfId="0" applyFont="1" applyFill="1" applyBorder="1" applyAlignment="1"/>
    <xf numFmtId="0" fontId="11" fillId="4" borderId="27" xfId="0" applyFont="1" applyFill="1" applyBorder="1" applyAlignment="1"/>
    <xf numFmtId="0" fontId="7" fillId="4" borderId="27" xfId="0" applyFont="1" applyFill="1" applyBorder="1" applyAlignment="1"/>
    <xf numFmtId="0" fontId="11" fillId="5" borderId="27" xfId="0" applyFont="1" applyFill="1" applyBorder="1" applyAlignment="1"/>
    <xf numFmtId="0" fontId="7" fillId="5" borderId="27" xfId="0" applyFont="1" applyFill="1" applyBorder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27" xfId="0" applyFont="1" applyFill="1" applyBorder="1" applyAlignment="1"/>
    <xf numFmtId="0" fontId="15" fillId="7" borderId="27" xfId="0" applyFont="1" applyFill="1" applyBorder="1" applyAlignment="1"/>
    <xf numFmtId="0" fontId="7" fillId="7" borderId="27" xfId="0" applyFont="1" applyFill="1" applyBorder="1" applyAlignment="1"/>
    <xf numFmtId="0" fontId="15" fillId="0" borderId="0" xfId="0" applyFont="1" applyAlignment="1"/>
    <xf numFmtId="0" fontId="4" fillId="0" borderId="28" xfId="0" applyFont="1" applyBorder="1" applyAlignment="1"/>
    <xf numFmtId="0" fontId="6" fillId="0" borderId="28" xfId="0" applyFont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/>
    </xf>
    <xf numFmtId="0" fontId="17" fillId="0" borderId="28" xfId="0" applyFont="1" applyBorder="1" applyAlignment="1">
      <alignment horizontal="center"/>
    </xf>
    <xf numFmtId="0" fontId="17" fillId="0" borderId="28" xfId="0" applyFont="1" applyBorder="1" applyAlignment="1"/>
    <xf numFmtId="0" fontId="17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left" vertical="center" wrapText="1"/>
    </xf>
    <xf numFmtId="0" fontId="4" fillId="0" borderId="29" xfId="0" applyFont="1" applyBorder="1" applyAlignment="1"/>
    <xf numFmtId="0" fontId="19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0" fillId="0" borderId="28" xfId="0" applyFont="1" applyBorder="1" applyAlignment="1"/>
    <xf numFmtId="0" fontId="19" fillId="0" borderId="28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left" vertical="center" wrapText="1"/>
    </xf>
    <xf numFmtId="0" fontId="17" fillId="0" borderId="28" xfId="0" applyFont="1" applyBorder="1" applyAlignment="1">
      <alignment horizontal="left" wrapText="1"/>
    </xf>
    <xf numFmtId="0" fontId="16" fillId="0" borderId="28" xfId="0" applyFont="1" applyBorder="1" applyAlignment="1">
      <alignment horizontal="center" wrapText="1"/>
    </xf>
    <xf numFmtId="0" fontId="0" fillId="0" borderId="0" xfId="0" applyFont="1" applyAlignment="1">
      <alignment vertical="center"/>
    </xf>
    <xf numFmtId="0" fontId="0" fillId="0" borderId="29" xfId="0" applyFont="1" applyBorder="1" applyAlignment="1"/>
    <xf numFmtId="0" fontId="0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/>
    <xf numFmtId="166" fontId="1" fillId="0" borderId="28" xfId="0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20" fillId="0" borderId="12" xfId="0" applyFont="1" applyBorder="1" applyAlignment="1">
      <alignment wrapText="1"/>
    </xf>
    <xf numFmtId="0" fontId="20" fillId="0" borderId="1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0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/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wrapText="1"/>
    </xf>
    <xf numFmtId="0" fontId="18" fillId="0" borderId="32" xfId="0" applyFont="1" applyBorder="1" applyAlignment="1"/>
    <xf numFmtId="0" fontId="7" fillId="0" borderId="3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0" xfId="0" applyFont="1" applyBorder="1" applyAlignment="1"/>
    <xf numFmtId="0" fontId="7" fillId="0" borderId="32" xfId="0" applyFont="1" applyBorder="1" applyAlignment="1">
      <alignment horizontal="center"/>
    </xf>
    <xf numFmtId="0" fontId="9" fillId="0" borderId="20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11" fillId="0" borderId="28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8" fillId="0" borderId="0" xfId="0" applyFont="1" applyBorder="1" applyAlignment="1"/>
    <xf numFmtId="0" fontId="3" fillId="0" borderId="21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1" fillId="0" borderId="12" xfId="0" applyFont="1" applyBorder="1" applyAlignment="1">
      <alignment wrapText="1"/>
    </xf>
    <xf numFmtId="0" fontId="21" fillId="0" borderId="13" xfId="0" applyFont="1" applyBorder="1" applyAlignment="1">
      <alignment horizontal="center" wrapText="1"/>
    </xf>
    <xf numFmtId="0" fontId="21" fillId="0" borderId="14" xfId="0" applyFont="1" applyBorder="1" applyAlignment="1">
      <alignment wrapText="1"/>
    </xf>
    <xf numFmtId="0" fontId="21" fillId="0" borderId="14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21" xfId="0" applyFont="1" applyBorder="1" applyAlignment="1">
      <alignment wrapText="1"/>
    </xf>
    <xf numFmtId="0" fontId="21" fillId="0" borderId="22" xfId="0" applyFont="1" applyBorder="1" applyAlignment="1">
      <alignment horizontal="center" wrapText="1"/>
    </xf>
    <xf numFmtId="0" fontId="7" fillId="0" borderId="3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22" fillId="0" borderId="13" xfId="0" applyFont="1" applyBorder="1" applyAlignment="1">
      <alignment horizontal="center" wrapText="1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5" fillId="0" borderId="28" xfId="0" applyFont="1" applyBorder="1" applyAlignment="1"/>
    <xf numFmtId="0" fontId="7" fillId="0" borderId="21" xfId="0" applyFont="1" applyBorder="1" applyAlignment="1">
      <alignment horizontal="center" wrapText="1"/>
    </xf>
    <xf numFmtId="0" fontId="7" fillId="0" borderId="0" xfId="0" applyFont="1" applyBorder="1" applyAlignment="1"/>
    <xf numFmtId="0" fontId="15" fillId="8" borderId="27" xfId="0" applyFont="1" applyFill="1" applyBorder="1" applyAlignment="1"/>
    <xf numFmtId="0" fontId="7" fillId="9" borderId="27" xfId="0" applyFont="1" applyFill="1" applyBorder="1" applyAlignment="1"/>
    <xf numFmtId="0" fontId="15" fillId="10" borderId="27" xfId="0" applyFont="1" applyFill="1" applyBorder="1" applyAlignment="1"/>
    <xf numFmtId="0" fontId="7" fillId="10" borderId="27" xfId="0" applyFont="1" applyFill="1" applyBorder="1" applyAlignment="1"/>
    <xf numFmtId="0" fontId="7" fillId="0" borderId="29" xfId="0" applyFont="1" applyBorder="1" applyAlignment="1"/>
    <xf numFmtId="0" fontId="11" fillId="11" borderId="27" xfId="0" applyFont="1" applyFill="1" applyBorder="1" applyAlignment="1"/>
    <xf numFmtId="0" fontId="7" fillId="11" borderId="27" xfId="0" applyFont="1" applyFill="1" applyBorder="1" applyAlignment="1"/>
    <xf numFmtId="0" fontId="7" fillId="0" borderId="37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20" fillId="0" borderId="32" xfId="0" applyFont="1" applyBorder="1" applyAlignment="1"/>
    <xf numFmtId="0" fontId="7" fillId="0" borderId="3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90"/>
    </xf>
    <xf numFmtId="0" fontId="2" fillId="0" borderId="11" xfId="0" applyFont="1" applyBorder="1"/>
    <xf numFmtId="0" fontId="2" fillId="0" borderId="12" xfId="0" applyFont="1" applyBorder="1"/>
    <xf numFmtId="0" fontId="3" fillId="0" borderId="9" xfId="0" applyFont="1" applyBorder="1" applyAlignment="1">
      <alignment horizontal="center" textRotation="90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6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5" xfId="0" applyFont="1" applyBorder="1"/>
  </cellXfs>
  <cellStyles count="1">
    <cellStyle name="Normalny" xfId="0" builtinId="0"/>
  </cellStyles>
  <dxfs count="15">
    <dxf>
      <fill>
        <patternFill>
          <bgColor theme="9" tint="0.39994506668294322"/>
        </patternFill>
      </fill>
    </dxf>
    <dxf>
      <font>
        <color rgb="FF92D050"/>
      </font>
    </dxf>
    <dxf>
      <font>
        <color theme="9" tint="-0.24994659260841701"/>
      </font>
    </dxf>
    <dxf>
      <font>
        <color theme="0" tint="-0.499984740745262"/>
      </font>
    </dxf>
    <dxf>
      <font>
        <color rgb="FFFFC000"/>
      </font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6C0A"/>
          <bgColor rgb="FFE46C0A"/>
        </patternFill>
      </fill>
    </dxf>
    <dxf>
      <fill>
        <patternFill patternType="solid">
          <fgColor rgb="FF92D050"/>
          <bgColor rgb="FF92D050"/>
        </patternFill>
      </fill>
    </dxf>
    <dxf>
      <fill>
        <gradientFill>
          <stop position="0">
            <color rgb="FF92D050"/>
          </stop>
          <stop position="1">
            <color theme="9" tint="-0.25098422193060094"/>
          </stop>
        </gradientFill>
      </fill>
    </dxf>
    <dxf>
      <fill>
        <patternFill patternType="solid">
          <fgColor rgb="FFC3D69B"/>
          <bgColor rgb="FFC3D69B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FFF7923F"/>
      <color rgb="FFF6842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000"/>
  <sheetViews>
    <sheetView tabSelected="1" zoomScaleNormal="100" workbookViewId="0">
      <selection activeCell="U12" sqref="U12"/>
    </sheetView>
  </sheetViews>
  <sheetFormatPr defaultColWidth="14.42578125" defaultRowHeight="15" customHeight="1"/>
  <cols>
    <col min="1" max="1" width="4.42578125" customWidth="1"/>
    <col min="2" max="2" width="19" customWidth="1"/>
    <col min="3" max="3" width="9.28515625" customWidth="1"/>
    <col min="4" max="4" width="5.5703125" customWidth="1"/>
    <col min="5" max="6" width="8.5703125" customWidth="1"/>
    <col min="7" max="7" width="6" customWidth="1"/>
    <col min="8" max="8" width="7.140625" customWidth="1"/>
    <col min="9" max="9" width="6.140625" customWidth="1"/>
    <col min="10" max="10" width="6.7109375" customWidth="1"/>
    <col min="11" max="11" width="6" customWidth="1"/>
    <col min="12" max="12" width="5.7109375" customWidth="1"/>
    <col min="13" max="14" width="8.7109375" customWidth="1"/>
    <col min="15" max="15" width="5.5703125" customWidth="1"/>
    <col min="16" max="19" width="4.140625" customWidth="1"/>
    <col min="20" max="23" width="9.140625" customWidth="1"/>
    <col min="24" max="43" width="8.7109375" customWidth="1"/>
  </cols>
  <sheetData>
    <row r="1" spans="1:39" ht="25.5" customHeight="1">
      <c r="A1" s="183" t="s">
        <v>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2"/>
      <c r="P1" s="175" t="s">
        <v>9</v>
      </c>
      <c r="Q1" s="175" t="s">
        <v>13</v>
      </c>
      <c r="R1" s="175" t="s">
        <v>14</v>
      </c>
      <c r="S1" s="178" t="s">
        <v>15</v>
      </c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2.75">
      <c r="A2" s="179" t="s">
        <v>16</v>
      </c>
      <c r="B2" s="179" t="s">
        <v>18</v>
      </c>
      <c r="C2" s="179" t="s">
        <v>19</v>
      </c>
      <c r="D2" s="180" t="s">
        <v>20</v>
      </c>
      <c r="E2" s="181"/>
      <c r="F2" s="181"/>
      <c r="G2" s="181"/>
      <c r="H2" s="181"/>
      <c r="I2" s="182"/>
      <c r="J2" s="179" t="s">
        <v>21</v>
      </c>
      <c r="K2" s="179" t="s">
        <v>22</v>
      </c>
      <c r="L2" s="179" t="s">
        <v>23</v>
      </c>
      <c r="M2" s="180" t="s">
        <v>24</v>
      </c>
      <c r="N2" s="182"/>
      <c r="O2" s="179" t="s">
        <v>196</v>
      </c>
      <c r="P2" s="176"/>
      <c r="Q2" s="176"/>
      <c r="R2" s="176"/>
      <c r="S2" s="176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41.25" customHeight="1">
      <c r="A3" s="177"/>
      <c r="B3" s="177"/>
      <c r="C3" s="177"/>
      <c r="D3" s="6" t="s">
        <v>25</v>
      </c>
      <c r="E3" s="7" t="s">
        <v>26</v>
      </c>
      <c r="F3" s="8" t="s">
        <v>27</v>
      </c>
      <c r="G3" s="7" t="s">
        <v>28</v>
      </c>
      <c r="H3" s="7" t="s">
        <v>29</v>
      </c>
      <c r="I3" s="9" t="s">
        <v>30</v>
      </c>
      <c r="J3" s="177"/>
      <c r="K3" s="177"/>
      <c r="L3" s="177"/>
      <c r="M3" s="10" t="s">
        <v>31</v>
      </c>
      <c r="N3" s="6" t="s">
        <v>32</v>
      </c>
      <c r="O3" s="177"/>
      <c r="P3" s="177"/>
      <c r="Q3" s="177"/>
      <c r="R3" s="177"/>
      <c r="S3" s="177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3.5" customHeight="1" thickBot="1">
      <c r="A4" s="6">
        <v>1</v>
      </c>
      <c r="B4" s="11" t="s">
        <v>33</v>
      </c>
      <c r="C4" s="12" t="s">
        <v>34</v>
      </c>
      <c r="D4" s="12"/>
      <c r="E4" s="12"/>
      <c r="F4" s="12"/>
      <c r="G4" s="12">
        <v>38</v>
      </c>
      <c r="H4" s="12">
        <v>48</v>
      </c>
      <c r="I4" s="13">
        <v>7</v>
      </c>
      <c r="J4" s="137"/>
      <c r="K4" s="14">
        <f t="shared" ref="K4:K64" si="0">SUM(D4:J4)</f>
        <v>93</v>
      </c>
      <c r="L4" s="152" t="s">
        <v>133</v>
      </c>
      <c r="M4" s="15"/>
      <c r="N4" s="12" t="str">
        <f>IF(AND(K4&gt;=60,K4&lt;180,M4="",L4="brak"),"pop-b.ks.",IF(AND(K4&gt;=60,K4&lt;180,M4="",L4="x"),"pop",IF(AND(K4&gt;=180,M4=""),"pop+br",IF(AND(K4&gt;=120,M4="pop",L4="brak"),"br-b.ks.",IF(AND(K4&gt;=120,M4="pop"),"br",IF(AND(K4&gt;=360,M4="br"),"sr",IF(AND(K4&gt;=720,M4="sr"),"zł",IF(AND(K4&gt;=120,M4="zł"),"za wytrw.",""))))))))</f>
        <v>pop</v>
      </c>
      <c r="O4" s="16">
        <f t="shared" ref="O4:O64" si="1">IF(N4="",K4,IF(AND(K4&gt;180,N4="pop+br"),K4-180,IF(AND(K4&gt;120,N4="br"),K4-120,IF(AND(K4&gt;60,N4="pop"),K4-60,IF(AND(K4&gt;360,N4="sr"),K4-360,"")))))</f>
        <v>33</v>
      </c>
      <c r="P4" s="16"/>
      <c r="Q4" s="16"/>
      <c r="R4" s="16"/>
      <c r="S4" s="19">
        <f t="shared" ref="S4:S64" si="2">COUNT(D4:I4)+P4+Q4+R4</f>
        <v>3</v>
      </c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3.5" customHeight="1" thickBot="1">
      <c r="A5" s="6">
        <v>2</v>
      </c>
      <c r="B5" s="11" t="s">
        <v>40</v>
      </c>
      <c r="C5" s="12" t="s">
        <v>34</v>
      </c>
      <c r="D5" s="12"/>
      <c r="E5" s="12"/>
      <c r="F5" s="12"/>
      <c r="G5" s="12"/>
      <c r="H5" s="12">
        <v>48</v>
      </c>
      <c r="I5" s="12"/>
      <c r="J5" s="137"/>
      <c r="K5" s="14">
        <f t="shared" si="0"/>
        <v>48</v>
      </c>
      <c r="L5" s="153"/>
      <c r="M5" s="24"/>
      <c r="N5" s="13" t="str">
        <f t="shared" ref="N5:N64" si="3">IF(AND(K5&gt;=60,K5&lt;180,M5="",L5="brak"),"pop-b.ks.",IF(AND(K5&gt;=60,K5&lt;180,M5="",L5="x"),"pop",IF(AND(K5&gt;=180,M5=""),"pop+br",IF(AND(K5&gt;=120,M5="pop",L5="brak"),"br-b.ks.",IF(AND(K5&gt;=120,M5="pop"),"br",IF(AND(K5&gt;=360,M5="br"),"sr",IF(AND(K5&gt;=720,M5="sr"),"zł",IF(AND(K5&gt;=120,M5="zł"),"za wytrw.",""))))))))</f>
        <v/>
      </c>
      <c r="O5" s="16">
        <f t="shared" si="1"/>
        <v>48</v>
      </c>
      <c r="P5" s="16"/>
      <c r="Q5" s="16"/>
      <c r="R5" s="16"/>
      <c r="S5" s="19">
        <f t="shared" si="2"/>
        <v>1</v>
      </c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3.5" customHeight="1" thickBot="1">
      <c r="A6" s="6">
        <v>3</v>
      </c>
      <c r="B6" s="11" t="s">
        <v>41</v>
      </c>
      <c r="C6" s="12" t="s">
        <v>34</v>
      </c>
      <c r="D6" s="12"/>
      <c r="E6" s="12"/>
      <c r="F6" s="12"/>
      <c r="G6" s="12"/>
      <c r="H6" s="12">
        <v>48</v>
      </c>
      <c r="I6" s="12"/>
      <c r="J6" s="137"/>
      <c r="K6" s="14">
        <f t="shared" si="0"/>
        <v>48</v>
      </c>
      <c r="L6" s="152"/>
      <c r="M6" s="15"/>
      <c r="N6" s="13" t="str">
        <f t="shared" si="3"/>
        <v/>
      </c>
      <c r="O6" s="16">
        <f t="shared" si="1"/>
        <v>48</v>
      </c>
      <c r="P6" s="16"/>
      <c r="Q6" s="16"/>
      <c r="R6" s="16"/>
      <c r="S6" s="19">
        <f t="shared" si="2"/>
        <v>1</v>
      </c>
      <c r="T6" s="3"/>
      <c r="U6" s="27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3.5" customHeight="1" thickBot="1">
      <c r="A7" s="6">
        <v>4</v>
      </c>
      <c r="B7" s="11" t="s">
        <v>42</v>
      </c>
      <c r="C7" s="12" t="s">
        <v>34</v>
      </c>
      <c r="D7" s="12"/>
      <c r="E7" s="12"/>
      <c r="F7" s="12"/>
      <c r="G7" s="12"/>
      <c r="H7" s="12"/>
      <c r="I7" s="12"/>
      <c r="J7" s="137"/>
      <c r="K7" s="14">
        <f t="shared" si="0"/>
        <v>0</v>
      </c>
      <c r="L7" s="152"/>
      <c r="M7" s="15"/>
      <c r="N7" s="13" t="str">
        <f t="shared" si="3"/>
        <v/>
      </c>
      <c r="O7" s="16">
        <f t="shared" si="1"/>
        <v>0</v>
      </c>
      <c r="P7" s="16"/>
      <c r="Q7" s="16"/>
      <c r="R7" s="16"/>
      <c r="S7" s="19">
        <f t="shared" si="2"/>
        <v>0</v>
      </c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13.5" customHeight="1" thickBot="1">
      <c r="A8" s="6">
        <v>5</v>
      </c>
      <c r="B8" s="11" t="s">
        <v>43</v>
      </c>
      <c r="C8" s="12" t="s">
        <v>34</v>
      </c>
      <c r="D8" s="12"/>
      <c r="E8" s="12"/>
      <c r="F8" s="12"/>
      <c r="G8" s="12">
        <v>38</v>
      </c>
      <c r="H8" s="12">
        <v>48</v>
      </c>
      <c r="I8" s="12"/>
      <c r="J8" s="137"/>
      <c r="K8" s="14">
        <f t="shared" si="0"/>
        <v>86</v>
      </c>
      <c r="L8" s="152" t="s">
        <v>133</v>
      </c>
      <c r="M8" s="15"/>
      <c r="N8" s="13" t="str">
        <f t="shared" si="3"/>
        <v>pop</v>
      </c>
      <c r="O8" s="16">
        <f t="shared" si="1"/>
        <v>26</v>
      </c>
      <c r="P8" s="16"/>
      <c r="Q8" s="16"/>
      <c r="R8" s="16"/>
      <c r="S8" s="19">
        <f t="shared" si="2"/>
        <v>2</v>
      </c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13.5" customHeight="1" thickBot="1">
      <c r="A9" s="6">
        <v>6</v>
      </c>
      <c r="B9" s="11" t="s">
        <v>44</v>
      </c>
      <c r="C9" s="12" t="s">
        <v>34</v>
      </c>
      <c r="D9" s="12"/>
      <c r="E9" s="12"/>
      <c r="F9" s="12"/>
      <c r="G9" s="12">
        <v>38</v>
      </c>
      <c r="H9" s="12">
        <v>48</v>
      </c>
      <c r="I9" s="12"/>
      <c r="J9" s="137"/>
      <c r="K9" s="14">
        <f t="shared" si="0"/>
        <v>86</v>
      </c>
      <c r="L9" s="152" t="s">
        <v>133</v>
      </c>
      <c r="M9" s="15"/>
      <c r="N9" s="13" t="str">
        <f t="shared" si="3"/>
        <v>pop</v>
      </c>
      <c r="O9" s="16">
        <f t="shared" si="1"/>
        <v>26</v>
      </c>
      <c r="P9" s="16"/>
      <c r="Q9" s="16"/>
      <c r="R9" s="16"/>
      <c r="S9" s="19">
        <f t="shared" si="2"/>
        <v>2</v>
      </c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13.5" customHeight="1" thickBot="1">
      <c r="A10" s="6">
        <v>7</v>
      </c>
      <c r="B10" s="11" t="s">
        <v>45</v>
      </c>
      <c r="C10" s="12" t="s">
        <v>34</v>
      </c>
      <c r="D10" s="12"/>
      <c r="E10" s="12"/>
      <c r="F10" s="12"/>
      <c r="G10" s="12">
        <v>38</v>
      </c>
      <c r="H10" s="12">
        <v>48</v>
      </c>
      <c r="I10" s="13">
        <v>7</v>
      </c>
      <c r="J10" s="137"/>
      <c r="K10" s="14">
        <f t="shared" si="0"/>
        <v>93</v>
      </c>
      <c r="L10" s="154" t="s">
        <v>133</v>
      </c>
      <c r="M10" s="15"/>
      <c r="N10" s="13" t="str">
        <f t="shared" si="3"/>
        <v>pop</v>
      </c>
      <c r="O10" s="16">
        <f t="shared" si="1"/>
        <v>33</v>
      </c>
      <c r="P10" s="16"/>
      <c r="Q10" s="16"/>
      <c r="R10" s="16"/>
      <c r="S10" s="19">
        <f t="shared" si="2"/>
        <v>3</v>
      </c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ht="13.5" customHeight="1" thickBot="1">
      <c r="A11" s="6">
        <v>8</v>
      </c>
      <c r="B11" s="11" t="s">
        <v>46</v>
      </c>
      <c r="C11" s="12" t="s">
        <v>47</v>
      </c>
      <c r="D11" s="12"/>
      <c r="E11" s="12"/>
      <c r="F11" s="12"/>
      <c r="G11" s="12">
        <v>38</v>
      </c>
      <c r="H11" s="12"/>
      <c r="I11" s="13"/>
      <c r="J11" s="137"/>
      <c r="K11" s="14">
        <f t="shared" si="0"/>
        <v>38</v>
      </c>
      <c r="L11" s="154" t="s">
        <v>134</v>
      </c>
      <c r="M11" s="15"/>
      <c r="N11" s="13" t="str">
        <f t="shared" si="3"/>
        <v/>
      </c>
      <c r="O11" s="16">
        <f t="shared" si="1"/>
        <v>38</v>
      </c>
      <c r="P11" s="16"/>
      <c r="Q11" s="16"/>
      <c r="R11" s="16"/>
      <c r="S11" s="19">
        <f t="shared" si="2"/>
        <v>1</v>
      </c>
      <c r="T11" s="3"/>
      <c r="U11" s="4"/>
      <c r="V11" s="4"/>
      <c r="W11" s="4"/>
      <c r="X11" s="4"/>
      <c r="Y11" s="4"/>
    </row>
    <row r="12" spans="1:39" ht="13.5" customHeight="1" thickBot="1">
      <c r="A12" s="6">
        <v>9</v>
      </c>
      <c r="B12" s="11" t="s">
        <v>48</v>
      </c>
      <c r="C12" s="12" t="s">
        <v>49</v>
      </c>
      <c r="D12" s="12"/>
      <c r="E12" s="12"/>
      <c r="F12" s="12"/>
      <c r="G12" s="12">
        <v>38</v>
      </c>
      <c r="H12" s="12"/>
      <c r="I12" s="12"/>
      <c r="J12" s="137"/>
      <c r="K12" s="14">
        <f t="shared" si="0"/>
        <v>38</v>
      </c>
      <c r="L12" s="154" t="s">
        <v>134</v>
      </c>
      <c r="M12" s="15"/>
      <c r="N12" s="13" t="str">
        <f t="shared" si="3"/>
        <v/>
      </c>
      <c r="O12" s="16">
        <f t="shared" si="1"/>
        <v>38</v>
      </c>
      <c r="P12" s="16"/>
      <c r="Q12" s="16"/>
      <c r="R12" s="16"/>
      <c r="S12" s="19">
        <f t="shared" si="2"/>
        <v>1</v>
      </c>
      <c r="T12" s="3"/>
      <c r="U12" s="4"/>
      <c r="V12" s="4" t="s">
        <v>135</v>
      </c>
      <c r="W12" s="4"/>
      <c r="X12" s="4"/>
      <c r="Y12" s="4"/>
    </row>
    <row r="13" spans="1:39" ht="13.5" customHeight="1" thickBot="1">
      <c r="A13" s="6">
        <v>10</v>
      </c>
      <c r="B13" s="29" t="s">
        <v>50</v>
      </c>
      <c r="C13" s="30" t="s">
        <v>51</v>
      </c>
      <c r="D13" s="30"/>
      <c r="E13" s="30"/>
      <c r="F13" s="30"/>
      <c r="G13" s="30">
        <v>38</v>
      </c>
      <c r="H13" s="30">
        <v>48</v>
      </c>
      <c r="I13" s="30"/>
      <c r="J13" s="138">
        <v>167</v>
      </c>
      <c r="K13" s="14">
        <f t="shared" si="0"/>
        <v>253</v>
      </c>
      <c r="L13" s="154" t="s">
        <v>134</v>
      </c>
      <c r="M13" s="31" t="s">
        <v>70</v>
      </c>
      <c r="N13" s="13" t="str">
        <f t="shared" si="3"/>
        <v/>
      </c>
      <c r="O13" s="16">
        <f t="shared" si="1"/>
        <v>253</v>
      </c>
      <c r="P13" s="16"/>
      <c r="Q13" s="16"/>
      <c r="R13" s="16"/>
      <c r="S13" s="19">
        <f t="shared" si="2"/>
        <v>2</v>
      </c>
      <c r="T13" s="3"/>
      <c r="U13" s="4"/>
      <c r="V13" s="4"/>
      <c r="W13" s="4"/>
      <c r="X13" s="4"/>
      <c r="Y13" s="4"/>
    </row>
    <row r="14" spans="1:39" ht="13.5" customHeight="1" thickBot="1">
      <c r="A14" s="6">
        <v>11</v>
      </c>
      <c r="B14" s="11" t="s">
        <v>53</v>
      </c>
      <c r="C14" s="12" t="s">
        <v>54</v>
      </c>
      <c r="D14" s="12"/>
      <c r="E14" s="12">
        <v>44</v>
      </c>
      <c r="F14" s="12"/>
      <c r="G14" s="12"/>
      <c r="H14" s="12">
        <v>48</v>
      </c>
      <c r="I14" s="13">
        <v>7</v>
      </c>
      <c r="J14" s="137">
        <v>2</v>
      </c>
      <c r="K14" s="14">
        <f t="shared" si="0"/>
        <v>101</v>
      </c>
      <c r="L14" s="152"/>
      <c r="M14" s="15" t="s">
        <v>56</v>
      </c>
      <c r="N14" s="13" t="str">
        <f t="shared" si="3"/>
        <v/>
      </c>
      <c r="O14" s="16">
        <f t="shared" si="1"/>
        <v>101</v>
      </c>
      <c r="P14" s="16"/>
      <c r="Q14" s="16">
        <v>1</v>
      </c>
      <c r="R14" s="16"/>
      <c r="S14" s="19">
        <f t="shared" si="2"/>
        <v>4</v>
      </c>
    </row>
    <row r="15" spans="1:39" ht="13.5" customHeight="1" thickBot="1">
      <c r="A15" s="6">
        <v>12</v>
      </c>
      <c r="B15" s="11" t="s">
        <v>57</v>
      </c>
      <c r="C15" s="12" t="s">
        <v>58</v>
      </c>
      <c r="D15" s="12"/>
      <c r="E15" s="12"/>
      <c r="F15" s="12"/>
      <c r="G15" s="12"/>
      <c r="H15" s="12"/>
      <c r="I15" s="12">
        <v>7</v>
      </c>
      <c r="J15" s="137">
        <v>12</v>
      </c>
      <c r="K15" s="14">
        <f t="shared" si="0"/>
        <v>19</v>
      </c>
      <c r="L15" s="152" t="s">
        <v>134</v>
      </c>
      <c r="M15" s="15" t="s">
        <v>56</v>
      </c>
      <c r="N15" s="13" t="str">
        <f t="shared" si="3"/>
        <v/>
      </c>
      <c r="O15" s="16">
        <f t="shared" si="1"/>
        <v>19</v>
      </c>
      <c r="P15" s="16"/>
      <c r="Q15" s="16">
        <v>1</v>
      </c>
      <c r="R15" s="16"/>
      <c r="S15" s="19">
        <f t="shared" si="2"/>
        <v>2</v>
      </c>
    </row>
    <row r="16" spans="1:39" ht="13.5" customHeight="1" thickBot="1">
      <c r="A16" s="6">
        <v>13</v>
      </c>
      <c r="B16" s="11" t="s">
        <v>59</v>
      </c>
      <c r="C16" s="12" t="s">
        <v>60</v>
      </c>
      <c r="D16" s="12">
        <v>26</v>
      </c>
      <c r="E16" s="12">
        <v>49</v>
      </c>
      <c r="F16" s="12"/>
      <c r="G16" s="12"/>
      <c r="H16" s="12"/>
      <c r="I16" s="12"/>
      <c r="J16" s="137">
        <v>12</v>
      </c>
      <c r="K16" s="14">
        <f t="shared" si="0"/>
        <v>87</v>
      </c>
      <c r="L16" s="152" t="s">
        <v>134</v>
      </c>
      <c r="M16" s="15" t="s">
        <v>56</v>
      </c>
      <c r="N16" s="13" t="str">
        <f t="shared" si="3"/>
        <v/>
      </c>
      <c r="O16" s="16">
        <f t="shared" si="1"/>
        <v>87</v>
      </c>
      <c r="P16" s="16"/>
      <c r="Q16" s="16"/>
      <c r="R16" s="16"/>
      <c r="S16" s="19">
        <f t="shared" si="2"/>
        <v>2</v>
      </c>
      <c r="T16" s="3"/>
    </row>
    <row r="17" spans="1:39" ht="13.5" customHeight="1" thickBot="1">
      <c r="A17" s="6">
        <v>14</v>
      </c>
      <c r="B17" s="11" t="s">
        <v>61</v>
      </c>
      <c r="C17" s="12" t="s">
        <v>62</v>
      </c>
      <c r="D17" s="12"/>
      <c r="E17" s="12"/>
      <c r="F17" s="12"/>
      <c r="G17" s="12"/>
      <c r="H17" s="12"/>
      <c r="I17" s="12"/>
      <c r="J17" s="137">
        <v>10</v>
      </c>
      <c r="K17" s="14">
        <f t="shared" si="0"/>
        <v>10</v>
      </c>
      <c r="L17" s="152"/>
      <c r="M17" s="15"/>
      <c r="N17" s="13" t="str">
        <f t="shared" si="3"/>
        <v/>
      </c>
      <c r="O17" s="16">
        <f t="shared" si="1"/>
        <v>10</v>
      </c>
      <c r="P17" s="16"/>
      <c r="Q17" s="16"/>
      <c r="R17" s="16"/>
      <c r="S17" s="19">
        <f t="shared" si="2"/>
        <v>0</v>
      </c>
      <c r="T17" s="3"/>
      <c r="U17" s="4"/>
      <c r="V17" s="4"/>
      <c r="W17" s="4"/>
      <c r="X17" s="4"/>
      <c r="Y17" s="4"/>
    </row>
    <row r="18" spans="1:39" ht="13.5" customHeight="1" thickBot="1">
      <c r="A18" s="6">
        <v>15</v>
      </c>
      <c r="B18" s="11" t="s">
        <v>63</v>
      </c>
      <c r="C18" s="12" t="s">
        <v>64</v>
      </c>
      <c r="D18" s="12"/>
      <c r="E18" s="12"/>
      <c r="F18" s="12"/>
      <c r="G18" s="12"/>
      <c r="H18" s="12"/>
      <c r="I18" s="13">
        <v>7</v>
      </c>
      <c r="J18" s="137"/>
      <c r="K18" s="14">
        <f t="shared" si="0"/>
        <v>7</v>
      </c>
      <c r="L18" s="152"/>
      <c r="M18" s="15"/>
      <c r="N18" s="13" t="str">
        <f t="shared" si="3"/>
        <v/>
      </c>
      <c r="O18" s="16">
        <f t="shared" si="1"/>
        <v>7</v>
      </c>
      <c r="P18" s="16"/>
      <c r="Q18" s="16"/>
      <c r="R18" s="16"/>
      <c r="S18" s="19">
        <f t="shared" si="2"/>
        <v>1</v>
      </c>
      <c r="T18" s="3"/>
      <c r="U18" s="4"/>
      <c r="V18" s="4"/>
      <c r="W18" s="4"/>
      <c r="X18" s="4"/>
      <c r="Y18" s="4"/>
    </row>
    <row r="19" spans="1:39" ht="13.5" customHeight="1" thickBot="1">
      <c r="A19" s="6">
        <v>16</v>
      </c>
      <c r="B19" s="11" t="s">
        <v>65</v>
      </c>
      <c r="C19" s="12" t="s">
        <v>66</v>
      </c>
      <c r="D19" s="12"/>
      <c r="E19" s="12"/>
      <c r="F19" s="12"/>
      <c r="G19" s="12"/>
      <c r="H19" s="12"/>
      <c r="I19" s="13">
        <v>7</v>
      </c>
      <c r="J19" s="137"/>
      <c r="K19" s="14">
        <f t="shared" si="0"/>
        <v>7</v>
      </c>
      <c r="L19" s="154"/>
      <c r="M19" s="15"/>
      <c r="N19" s="13" t="str">
        <f t="shared" si="3"/>
        <v/>
      </c>
      <c r="O19" s="16">
        <f t="shared" si="1"/>
        <v>7</v>
      </c>
      <c r="P19" s="16"/>
      <c r="Q19" s="16"/>
      <c r="R19" s="16"/>
      <c r="S19" s="19">
        <f t="shared" si="2"/>
        <v>1</v>
      </c>
      <c r="T19" s="3"/>
      <c r="U19" s="4"/>
      <c r="V19" s="4"/>
      <c r="W19" s="4"/>
      <c r="X19" s="4"/>
      <c r="Y19" s="4"/>
    </row>
    <row r="20" spans="1:39" ht="13.5" customHeight="1" thickBot="1">
      <c r="A20" s="6">
        <v>17</v>
      </c>
      <c r="B20" s="11" t="s">
        <v>67</v>
      </c>
      <c r="C20" s="12" t="s">
        <v>66</v>
      </c>
      <c r="D20" s="12">
        <v>26</v>
      </c>
      <c r="E20" s="12">
        <v>49</v>
      </c>
      <c r="F20" s="12"/>
      <c r="G20" s="12"/>
      <c r="H20" s="12"/>
      <c r="I20" s="12"/>
      <c r="J20" s="137">
        <v>11</v>
      </c>
      <c r="K20" s="14">
        <f t="shared" si="0"/>
        <v>86</v>
      </c>
      <c r="L20" s="154" t="s">
        <v>134</v>
      </c>
      <c r="M20" s="15" t="s">
        <v>56</v>
      </c>
      <c r="N20" s="13" t="str">
        <f t="shared" si="3"/>
        <v/>
      </c>
      <c r="O20" s="16">
        <f t="shared" si="1"/>
        <v>86</v>
      </c>
      <c r="P20" s="16"/>
      <c r="Q20" s="16"/>
      <c r="R20" s="16"/>
      <c r="S20" s="19">
        <f t="shared" si="2"/>
        <v>2</v>
      </c>
      <c r="T20" s="3"/>
      <c r="U20" s="4"/>
      <c r="V20" s="4"/>
      <c r="W20" s="4"/>
      <c r="X20" s="4"/>
      <c r="Y20" s="4"/>
    </row>
    <row r="21" spans="1:39" ht="13.5" customHeight="1" thickBot="1">
      <c r="A21" s="6">
        <v>18</v>
      </c>
      <c r="B21" s="11" t="s">
        <v>68</v>
      </c>
      <c r="C21" s="12" t="s">
        <v>66</v>
      </c>
      <c r="D21" s="12"/>
      <c r="E21" s="12">
        <v>49</v>
      </c>
      <c r="F21" s="151">
        <v>4</v>
      </c>
      <c r="G21" s="12"/>
      <c r="H21" s="12"/>
      <c r="I21" s="13">
        <v>7</v>
      </c>
      <c r="J21" s="137"/>
      <c r="K21" s="14">
        <f t="shared" si="0"/>
        <v>60</v>
      </c>
      <c r="L21" s="152" t="s">
        <v>133</v>
      </c>
      <c r="M21" s="15"/>
      <c r="N21" s="13" t="str">
        <f t="shared" si="3"/>
        <v>pop</v>
      </c>
      <c r="O21" s="16" t="str">
        <f t="shared" si="1"/>
        <v/>
      </c>
      <c r="P21" s="16"/>
      <c r="Q21" s="16"/>
      <c r="R21" s="16"/>
      <c r="S21" s="19">
        <f t="shared" si="2"/>
        <v>3</v>
      </c>
      <c r="T21" s="3"/>
      <c r="U21" s="4"/>
      <c r="V21" s="4"/>
      <c r="W21" s="4"/>
      <c r="X21" s="4"/>
      <c r="Y21" s="4"/>
    </row>
    <row r="22" spans="1:39" ht="13.5" customHeight="1" thickBot="1">
      <c r="A22" s="6">
        <v>19</v>
      </c>
      <c r="B22" s="11" t="s">
        <v>69</v>
      </c>
      <c r="C22" s="12" t="s">
        <v>66</v>
      </c>
      <c r="D22" s="12">
        <v>26</v>
      </c>
      <c r="E22" s="12">
        <v>49</v>
      </c>
      <c r="F22" s="12"/>
      <c r="G22" s="12"/>
      <c r="H22" s="12"/>
      <c r="I22" s="12"/>
      <c r="J22" s="137">
        <v>82</v>
      </c>
      <c r="K22" s="14">
        <f t="shared" si="0"/>
        <v>157</v>
      </c>
      <c r="L22" s="152" t="s">
        <v>134</v>
      </c>
      <c r="M22" s="15" t="s">
        <v>70</v>
      </c>
      <c r="N22" s="13" t="str">
        <f t="shared" si="3"/>
        <v/>
      </c>
      <c r="O22" s="16">
        <f t="shared" si="1"/>
        <v>157</v>
      </c>
      <c r="P22" s="16"/>
      <c r="Q22" s="16"/>
      <c r="R22" s="16"/>
      <c r="S22" s="19">
        <f t="shared" si="2"/>
        <v>2</v>
      </c>
      <c r="T22" s="3"/>
      <c r="U22" s="4"/>
      <c r="V22" s="4"/>
      <c r="W22" s="4"/>
      <c r="X22" s="4"/>
      <c r="Y22" s="4"/>
    </row>
    <row r="23" spans="1:39" ht="13.5" customHeight="1" thickBot="1">
      <c r="A23" s="6">
        <v>20</v>
      </c>
      <c r="B23" s="29" t="s">
        <v>71</v>
      </c>
      <c r="C23" s="30" t="s">
        <v>72</v>
      </c>
      <c r="D23" s="12">
        <v>26</v>
      </c>
      <c r="E23" s="12"/>
      <c r="F23" s="151">
        <v>79</v>
      </c>
      <c r="G23" s="12"/>
      <c r="H23" s="12"/>
      <c r="I23" s="12"/>
      <c r="J23" s="137">
        <v>125</v>
      </c>
      <c r="K23" s="14">
        <f t="shared" si="0"/>
        <v>230</v>
      </c>
      <c r="L23" s="152"/>
      <c r="M23" s="15" t="s">
        <v>70</v>
      </c>
      <c r="N23" s="13" t="str">
        <f t="shared" si="3"/>
        <v/>
      </c>
      <c r="O23" s="16">
        <f t="shared" si="1"/>
        <v>230</v>
      </c>
      <c r="P23" s="16"/>
      <c r="Q23" s="16"/>
      <c r="R23" s="16"/>
      <c r="S23" s="19">
        <f t="shared" si="2"/>
        <v>2</v>
      </c>
      <c r="T23" s="3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ht="13.5" customHeight="1" thickBot="1">
      <c r="A24" s="6" t="s">
        <v>135</v>
      </c>
      <c r="B24" s="11" t="s">
        <v>73</v>
      </c>
      <c r="C24" s="12" t="s">
        <v>72</v>
      </c>
      <c r="D24" s="12"/>
      <c r="E24" s="12"/>
      <c r="F24" s="21"/>
      <c r="G24" s="12">
        <v>38</v>
      </c>
      <c r="H24" s="12"/>
      <c r="I24" s="13">
        <v>7</v>
      </c>
      <c r="J24" s="137">
        <v>47</v>
      </c>
      <c r="K24" s="14">
        <f t="shared" si="0"/>
        <v>92</v>
      </c>
      <c r="L24" s="152" t="s">
        <v>134</v>
      </c>
      <c r="M24" s="15" t="s">
        <v>56</v>
      </c>
      <c r="N24" s="13" t="str">
        <f t="shared" si="3"/>
        <v/>
      </c>
      <c r="O24" s="16">
        <f t="shared" si="1"/>
        <v>92</v>
      </c>
      <c r="P24" s="16"/>
      <c r="Q24" s="16">
        <v>1</v>
      </c>
      <c r="R24" s="16"/>
      <c r="S24" s="19">
        <f t="shared" si="2"/>
        <v>3</v>
      </c>
      <c r="AL24" s="4"/>
      <c r="AM24" s="4"/>
    </row>
    <row r="25" spans="1:39" ht="13.5" customHeight="1" thickBot="1">
      <c r="A25" s="6">
        <v>22</v>
      </c>
      <c r="B25" s="100" t="s">
        <v>130</v>
      </c>
      <c r="C25" s="101" t="s">
        <v>131</v>
      </c>
      <c r="D25" s="13"/>
      <c r="E25" s="13">
        <v>48</v>
      </c>
      <c r="F25" s="21"/>
      <c r="G25" s="13"/>
      <c r="H25" s="13"/>
      <c r="I25" s="13"/>
      <c r="J25" s="137"/>
      <c r="K25" s="14">
        <f t="shared" si="0"/>
        <v>48</v>
      </c>
      <c r="L25" s="152"/>
      <c r="M25" s="15"/>
      <c r="N25" s="13" t="str">
        <f t="shared" si="3"/>
        <v/>
      </c>
      <c r="O25" s="16">
        <f t="shared" si="1"/>
        <v>48</v>
      </c>
      <c r="P25" s="16"/>
      <c r="Q25" s="16">
        <v>1</v>
      </c>
      <c r="R25" s="16"/>
      <c r="S25" s="19">
        <f t="shared" si="2"/>
        <v>2</v>
      </c>
      <c r="AL25" s="4"/>
      <c r="AM25" s="4"/>
    </row>
    <row r="26" spans="1:39" ht="13.5" customHeight="1" thickBot="1">
      <c r="A26" s="6">
        <v>23</v>
      </c>
      <c r="B26" s="11" t="s">
        <v>74</v>
      </c>
      <c r="C26" s="12" t="s">
        <v>75</v>
      </c>
      <c r="D26" s="12"/>
      <c r="E26" s="12">
        <v>49</v>
      </c>
      <c r="F26" s="12"/>
      <c r="G26" s="12">
        <v>38</v>
      </c>
      <c r="H26" s="12"/>
      <c r="I26" s="13">
        <v>7</v>
      </c>
      <c r="J26" s="137">
        <v>27</v>
      </c>
      <c r="K26" s="14">
        <f t="shared" si="0"/>
        <v>121</v>
      </c>
      <c r="L26" s="152" t="s">
        <v>133</v>
      </c>
      <c r="M26" s="15" t="s">
        <v>56</v>
      </c>
      <c r="N26" s="13" t="str">
        <f t="shared" si="3"/>
        <v>br</v>
      </c>
      <c r="O26" s="16">
        <f t="shared" si="1"/>
        <v>1</v>
      </c>
      <c r="P26" s="16"/>
      <c r="Q26" s="16">
        <v>1</v>
      </c>
      <c r="R26" s="16"/>
      <c r="S26" s="19">
        <f t="shared" si="2"/>
        <v>4</v>
      </c>
      <c r="T26" s="3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ht="13.5" customHeight="1" thickBot="1">
      <c r="A27" s="6">
        <v>24</v>
      </c>
      <c r="B27" s="11" t="s">
        <v>76</v>
      </c>
      <c r="C27" s="12" t="s">
        <v>75</v>
      </c>
      <c r="D27" s="12"/>
      <c r="E27" s="12">
        <v>49</v>
      </c>
      <c r="F27" s="12"/>
      <c r="G27" s="12"/>
      <c r="H27" s="12"/>
      <c r="I27" s="13">
        <v>7</v>
      </c>
      <c r="J27" s="137">
        <v>27</v>
      </c>
      <c r="K27" s="14">
        <f t="shared" si="0"/>
        <v>83</v>
      </c>
      <c r="L27" s="152"/>
      <c r="M27" s="15" t="s">
        <v>56</v>
      </c>
      <c r="N27" s="13" t="str">
        <f t="shared" si="3"/>
        <v/>
      </c>
      <c r="O27" s="16">
        <f t="shared" si="1"/>
        <v>83</v>
      </c>
      <c r="P27" s="16"/>
      <c r="Q27" s="16"/>
      <c r="R27" s="16"/>
      <c r="S27" s="19">
        <f t="shared" si="2"/>
        <v>2</v>
      </c>
      <c r="T27" s="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ht="13.5" customHeight="1" thickBot="1">
      <c r="A28" s="6">
        <v>25</v>
      </c>
      <c r="B28" s="11" t="s">
        <v>77</v>
      </c>
      <c r="C28" s="12" t="s">
        <v>78</v>
      </c>
      <c r="D28" s="12"/>
      <c r="E28" s="12"/>
      <c r="F28" s="12"/>
      <c r="G28" s="12"/>
      <c r="H28" s="12"/>
      <c r="I28" s="12"/>
      <c r="J28" s="137">
        <v>195</v>
      </c>
      <c r="K28" s="14">
        <f t="shared" si="0"/>
        <v>195</v>
      </c>
      <c r="L28" s="154"/>
      <c r="M28" s="15" t="s">
        <v>70</v>
      </c>
      <c r="N28" s="13" t="str">
        <f t="shared" si="3"/>
        <v/>
      </c>
      <c r="O28" s="16">
        <f t="shared" si="1"/>
        <v>195</v>
      </c>
      <c r="P28" s="16"/>
      <c r="Q28" s="16"/>
      <c r="R28" s="16"/>
      <c r="S28" s="19">
        <f t="shared" si="2"/>
        <v>0</v>
      </c>
      <c r="T28" s="3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ht="13.5" customHeight="1" thickBot="1">
      <c r="A29" s="6">
        <v>26</v>
      </c>
      <c r="B29" s="11" t="s">
        <v>79</v>
      </c>
      <c r="C29" s="12" t="s">
        <v>78</v>
      </c>
      <c r="D29" s="12"/>
      <c r="E29" s="12"/>
      <c r="F29" s="12"/>
      <c r="G29" s="12"/>
      <c r="H29" s="12"/>
      <c r="I29" s="13">
        <v>7</v>
      </c>
      <c r="J29" s="137">
        <v>57</v>
      </c>
      <c r="K29" s="14">
        <f t="shared" si="0"/>
        <v>64</v>
      </c>
      <c r="L29" s="152"/>
      <c r="M29" s="15" t="s">
        <v>56</v>
      </c>
      <c r="N29" s="13" t="str">
        <f t="shared" si="3"/>
        <v/>
      </c>
      <c r="O29" s="16">
        <f t="shared" si="1"/>
        <v>64</v>
      </c>
      <c r="P29" s="16"/>
      <c r="Q29" s="16"/>
      <c r="R29" s="16"/>
      <c r="S29" s="19">
        <f t="shared" si="2"/>
        <v>1</v>
      </c>
      <c r="AK29" s="4"/>
      <c r="AL29" s="4"/>
      <c r="AM29" s="4"/>
    </row>
    <row r="30" spans="1:39" ht="13.5" customHeight="1" thickBot="1">
      <c r="A30" s="6">
        <v>27</v>
      </c>
      <c r="B30" s="11" t="s">
        <v>80</v>
      </c>
      <c r="C30" s="12" t="s">
        <v>81</v>
      </c>
      <c r="D30" s="12">
        <v>26</v>
      </c>
      <c r="E30" s="12">
        <v>48</v>
      </c>
      <c r="F30" s="12"/>
      <c r="G30" s="12">
        <v>38</v>
      </c>
      <c r="H30" s="12"/>
      <c r="I30" s="13">
        <v>7</v>
      </c>
      <c r="J30" s="137">
        <v>51</v>
      </c>
      <c r="K30" s="14">
        <f t="shared" si="0"/>
        <v>170</v>
      </c>
      <c r="L30" s="152"/>
      <c r="M30" s="15" t="s">
        <v>70</v>
      </c>
      <c r="N30" s="13" t="str">
        <f t="shared" si="3"/>
        <v/>
      </c>
      <c r="O30" s="16">
        <f t="shared" si="1"/>
        <v>170</v>
      </c>
      <c r="P30" s="16">
        <v>1</v>
      </c>
      <c r="Q30" s="16">
        <v>1</v>
      </c>
      <c r="R30" s="16"/>
      <c r="S30" s="19">
        <f t="shared" si="2"/>
        <v>6</v>
      </c>
      <c r="T30" s="3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ht="13.5" customHeight="1" thickBot="1">
      <c r="A31" s="6">
        <v>28</v>
      </c>
      <c r="B31" s="11" t="s">
        <v>82</v>
      </c>
      <c r="C31" s="12" t="s">
        <v>83</v>
      </c>
      <c r="D31" s="12">
        <v>26</v>
      </c>
      <c r="E31" s="12">
        <v>48</v>
      </c>
      <c r="F31" s="21"/>
      <c r="G31" s="12"/>
      <c r="H31" s="12">
        <v>48</v>
      </c>
      <c r="I31" s="12"/>
      <c r="J31" s="137">
        <v>43</v>
      </c>
      <c r="K31" s="14">
        <f t="shared" si="0"/>
        <v>165</v>
      </c>
      <c r="L31" s="152" t="s">
        <v>133</v>
      </c>
      <c r="M31" s="15" t="s">
        <v>56</v>
      </c>
      <c r="N31" s="13" t="str">
        <f t="shared" si="3"/>
        <v>br</v>
      </c>
      <c r="O31" s="16">
        <f t="shared" si="1"/>
        <v>45</v>
      </c>
      <c r="P31" s="16"/>
      <c r="Q31" s="16">
        <v>1</v>
      </c>
      <c r="R31" s="16"/>
      <c r="S31" s="19">
        <f t="shared" si="2"/>
        <v>4</v>
      </c>
      <c r="T31" s="3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ht="13.5" customHeight="1" thickBot="1">
      <c r="A32" s="6">
        <v>29</v>
      </c>
      <c r="B32" s="11" t="s">
        <v>84</v>
      </c>
      <c r="C32" s="12" t="s">
        <v>83</v>
      </c>
      <c r="D32" s="12"/>
      <c r="E32" s="12"/>
      <c r="F32" s="21"/>
      <c r="G32" s="12">
        <v>38</v>
      </c>
      <c r="H32" s="12"/>
      <c r="I32" s="12"/>
      <c r="J32" s="137">
        <v>30</v>
      </c>
      <c r="K32" s="14">
        <f t="shared" si="0"/>
        <v>68</v>
      </c>
      <c r="L32" s="152"/>
      <c r="M32" s="15" t="s">
        <v>56</v>
      </c>
      <c r="N32" s="13" t="str">
        <f t="shared" si="3"/>
        <v/>
      </c>
      <c r="O32" s="16">
        <f t="shared" si="1"/>
        <v>68</v>
      </c>
      <c r="P32" s="16"/>
      <c r="Q32" s="16"/>
      <c r="R32" s="16"/>
      <c r="S32" s="19">
        <f t="shared" si="2"/>
        <v>1</v>
      </c>
      <c r="T32" s="3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ht="13.5" customHeight="1" thickBot="1">
      <c r="A33" s="6">
        <v>30</v>
      </c>
      <c r="B33" s="11" t="s">
        <v>86</v>
      </c>
      <c r="C33" s="12" t="s">
        <v>83</v>
      </c>
      <c r="D33" s="12"/>
      <c r="E33" s="12"/>
      <c r="F33" s="21"/>
      <c r="G33" s="12">
        <v>38</v>
      </c>
      <c r="H33" s="12"/>
      <c r="I33" s="12"/>
      <c r="J33" s="137">
        <v>8</v>
      </c>
      <c r="K33" s="14">
        <f t="shared" si="0"/>
        <v>46</v>
      </c>
      <c r="L33" s="152"/>
      <c r="M33" s="15" t="s">
        <v>70</v>
      </c>
      <c r="N33" s="13" t="str">
        <f t="shared" si="3"/>
        <v/>
      </c>
      <c r="O33" s="16">
        <f t="shared" si="1"/>
        <v>46</v>
      </c>
      <c r="P33" s="16"/>
      <c r="Q33" s="16"/>
      <c r="R33" s="16"/>
      <c r="S33" s="19">
        <f t="shared" si="2"/>
        <v>1</v>
      </c>
      <c r="T33" s="3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ht="13.5" customHeight="1" thickBot="1">
      <c r="A34" s="6">
        <v>31</v>
      </c>
      <c r="B34" s="11" t="s">
        <v>88</v>
      </c>
      <c r="C34" s="30" t="s">
        <v>89</v>
      </c>
      <c r="D34" s="12"/>
      <c r="E34" s="12"/>
      <c r="F34" s="12"/>
      <c r="G34" s="12"/>
      <c r="H34" s="12"/>
      <c r="I34" s="12"/>
      <c r="J34" s="137">
        <v>115</v>
      </c>
      <c r="K34" s="14">
        <f t="shared" si="0"/>
        <v>115</v>
      </c>
      <c r="L34" s="152"/>
      <c r="M34" s="15" t="s">
        <v>70</v>
      </c>
      <c r="N34" s="13" t="str">
        <f t="shared" si="3"/>
        <v/>
      </c>
      <c r="O34" s="16">
        <f t="shared" si="1"/>
        <v>115</v>
      </c>
      <c r="P34" s="16"/>
      <c r="Q34" s="16"/>
      <c r="R34" s="16"/>
      <c r="S34" s="19">
        <f t="shared" si="2"/>
        <v>0</v>
      </c>
      <c r="T34" s="3"/>
      <c r="AM34" s="4"/>
    </row>
    <row r="35" spans="1:39" ht="13.5" customHeight="1" thickBot="1">
      <c r="A35" s="6">
        <v>32</v>
      </c>
      <c r="B35" s="11" t="s">
        <v>90</v>
      </c>
      <c r="C35" s="30" t="s">
        <v>89</v>
      </c>
      <c r="D35" s="12"/>
      <c r="E35" s="12"/>
      <c r="F35" s="12"/>
      <c r="G35" s="12"/>
      <c r="H35" s="12"/>
      <c r="I35" s="12"/>
      <c r="J35" s="137">
        <v>33</v>
      </c>
      <c r="K35" s="14">
        <f t="shared" si="0"/>
        <v>33</v>
      </c>
      <c r="L35" s="152"/>
      <c r="M35" s="15" t="s">
        <v>70</v>
      </c>
      <c r="N35" s="13" t="str">
        <f t="shared" si="3"/>
        <v/>
      </c>
      <c r="O35" s="16">
        <f t="shared" si="1"/>
        <v>33</v>
      </c>
      <c r="P35" s="16"/>
      <c r="Q35" s="16"/>
      <c r="R35" s="16"/>
      <c r="S35" s="19">
        <f t="shared" si="2"/>
        <v>0</v>
      </c>
      <c r="T35" s="3"/>
      <c r="AM35" s="4"/>
    </row>
    <row r="36" spans="1:39" ht="13.5" customHeight="1" thickBot="1">
      <c r="A36" s="6">
        <v>33</v>
      </c>
      <c r="B36" s="11" t="s">
        <v>91</v>
      </c>
      <c r="C36" s="12" t="s">
        <v>89</v>
      </c>
      <c r="D36" s="12"/>
      <c r="E36" s="12">
        <v>49</v>
      </c>
      <c r="F36" s="12"/>
      <c r="G36" s="12"/>
      <c r="H36" s="12">
        <v>48</v>
      </c>
      <c r="I36" s="12"/>
      <c r="J36" s="137">
        <v>61</v>
      </c>
      <c r="K36" s="14">
        <f t="shared" si="0"/>
        <v>158</v>
      </c>
      <c r="L36" s="152"/>
      <c r="M36" s="15" t="s">
        <v>70</v>
      </c>
      <c r="N36" s="13" t="str">
        <f t="shared" si="3"/>
        <v/>
      </c>
      <c r="O36" s="16">
        <f t="shared" si="1"/>
        <v>158</v>
      </c>
      <c r="P36" s="16"/>
      <c r="Q36" s="16">
        <v>1</v>
      </c>
      <c r="R36" s="16"/>
      <c r="S36" s="19">
        <f t="shared" si="2"/>
        <v>3</v>
      </c>
      <c r="T36" s="3"/>
      <c r="AM36" s="4"/>
    </row>
    <row r="37" spans="1:39" ht="13.5" customHeight="1" thickBot="1">
      <c r="A37" s="6">
        <v>34</v>
      </c>
      <c r="B37" s="11" t="s">
        <v>94</v>
      </c>
      <c r="C37" s="12" t="s">
        <v>95</v>
      </c>
      <c r="D37" s="12"/>
      <c r="E37" s="12"/>
      <c r="F37" s="12"/>
      <c r="G37" s="12"/>
      <c r="H37" s="12"/>
      <c r="I37" s="12"/>
      <c r="J37" s="137">
        <v>23</v>
      </c>
      <c r="K37" s="14">
        <f t="shared" si="0"/>
        <v>23</v>
      </c>
      <c r="L37" s="152"/>
      <c r="M37" s="15" t="s">
        <v>56</v>
      </c>
      <c r="N37" s="13" t="str">
        <f t="shared" si="3"/>
        <v/>
      </c>
      <c r="O37" s="16">
        <f t="shared" si="1"/>
        <v>23</v>
      </c>
      <c r="P37" s="16"/>
      <c r="Q37" s="16"/>
      <c r="R37" s="16"/>
      <c r="S37" s="19">
        <f t="shared" si="2"/>
        <v>0</v>
      </c>
      <c r="T37" s="3"/>
      <c r="AM37" s="4"/>
    </row>
    <row r="38" spans="1:39" ht="13.5" customHeight="1" thickBot="1">
      <c r="A38" s="6">
        <v>35</v>
      </c>
      <c r="B38" s="11" t="s">
        <v>96</v>
      </c>
      <c r="C38" s="12" t="s">
        <v>97</v>
      </c>
      <c r="D38" s="12">
        <v>26</v>
      </c>
      <c r="E38" s="12">
        <v>44</v>
      </c>
      <c r="F38" s="21"/>
      <c r="G38" s="12"/>
      <c r="H38" s="12"/>
      <c r="I38" s="13">
        <v>7</v>
      </c>
      <c r="J38" s="137">
        <v>114</v>
      </c>
      <c r="K38" s="14">
        <f t="shared" si="0"/>
        <v>191</v>
      </c>
      <c r="L38" s="153" t="s">
        <v>197</v>
      </c>
      <c r="M38" s="15" t="s">
        <v>56</v>
      </c>
      <c r="N38" s="13" t="str">
        <f>IF(AND(K38&gt;=60,K38&lt;180,M38="",L38="brak"),"pop-b.ks.",IF(AND(K38&gt;=60,K38&lt;180,M38="",L38="x"),"pop",IF(AND(K38&gt;=180,M38=""),"pop+br",IF(AND(K38&gt;=120,M38="pop",L38="brak"),"br-b.ks.",IF(AND(K38&gt;=120,M38="pop"),"br",IF(AND(K38&gt;=360,M38="br"),"sr",IF(AND(K38&gt;=720,M38="sr"),"zł",IF(AND(K38&gt;=120,M38="zł"),"za wytrw.",""))))))))</f>
        <v>br-b.ks.</v>
      </c>
      <c r="O38" s="16" t="str">
        <f t="shared" si="1"/>
        <v/>
      </c>
      <c r="P38" s="16"/>
      <c r="Q38" s="16"/>
      <c r="R38" s="16"/>
      <c r="S38" s="19">
        <f t="shared" si="2"/>
        <v>3</v>
      </c>
      <c r="T38" s="3"/>
      <c r="AM38" s="4"/>
    </row>
    <row r="39" spans="1:39" ht="13.5" customHeight="1" thickBot="1">
      <c r="A39" s="6">
        <v>36</v>
      </c>
      <c r="B39" s="11" t="s">
        <v>98</v>
      </c>
      <c r="C39" s="12" t="s">
        <v>97</v>
      </c>
      <c r="D39" s="12">
        <v>26</v>
      </c>
      <c r="E39" s="12">
        <v>48</v>
      </c>
      <c r="F39" s="151">
        <v>90</v>
      </c>
      <c r="G39" s="12">
        <v>38</v>
      </c>
      <c r="H39" s="12">
        <v>48</v>
      </c>
      <c r="I39" s="13">
        <v>7</v>
      </c>
      <c r="J39" s="137">
        <v>141</v>
      </c>
      <c r="K39" s="14">
        <f t="shared" si="0"/>
        <v>398</v>
      </c>
      <c r="L39" s="152" t="s">
        <v>133</v>
      </c>
      <c r="M39" s="15" t="s">
        <v>70</v>
      </c>
      <c r="N39" s="13" t="str">
        <f t="shared" si="3"/>
        <v>sr</v>
      </c>
      <c r="O39" s="16">
        <f t="shared" si="1"/>
        <v>38</v>
      </c>
      <c r="P39" s="16">
        <v>1</v>
      </c>
      <c r="Q39" s="16">
        <v>1</v>
      </c>
      <c r="R39" s="16"/>
      <c r="S39" s="19">
        <f t="shared" si="2"/>
        <v>8</v>
      </c>
      <c r="T39" s="3"/>
      <c r="AM39" s="4"/>
    </row>
    <row r="40" spans="1:39" ht="13.5" customHeight="1" thickBot="1">
      <c r="A40" s="6">
        <v>37</v>
      </c>
      <c r="B40" s="11" t="s">
        <v>99</v>
      </c>
      <c r="C40" s="12" t="s">
        <v>100</v>
      </c>
      <c r="D40" s="12">
        <v>26</v>
      </c>
      <c r="E40" s="12">
        <v>48</v>
      </c>
      <c r="F40" s="32">
        <v>90</v>
      </c>
      <c r="G40" s="33">
        <v>38</v>
      </c>
      <c r="H40" s="33">
        <v>48</v>
      </c>
      <c r="I40" s="13">
        <v>7</v>
      </c>
      <c r="J40" s="137"/>
      <c r="K40" s="14">
        <f t="shared" si="0"/>
        <v>257</v>
      </c>
      <c r="L40" s="155" t="s">
        <v>133</v>
      </c>
      <c r="M40" s="15" t="s">
        <v>101</v>
      </c>
      <c r="N40" s="13" t="str">
        <f t="shared" si="3"/>
        <v>za wytrw.</v>
      </c>
      <c r="O40" s="16" t="str">
        <f t="shared" si="1"/>
        <v/>
      </c>
      <c r="P40" s="34"/>
      <c r="Q40" s="34">
        <v>1</v>
      </c>
      <c r="R40" s="34">
        <v>1</v>
      </c>
      <c r="S40" s="19">
        <f t="shared" si="2"/>
        <v>8</v>
      </c>
      <c r="T40" s="3"/>
      <c r="AM40" s="4"/>
    </row>
    <row r="41" spans="1:39" ht="13.5" customHeight="1" thickBot="1">
      <c r="A41" s="6">
        <v>38</v>
      </c>
      <c r="B41" s="35" t="s">
        <v>102</v>
      </c>
      <c r="C41" s="36" t="s">
        <v>100</v>
      </c>
      <c r="D41" s="36"/>
      <c r="E41" s="36"/>
      <c r="F41" s="36"/>
      <c r="G41" s="36"/>
      <c r="H41" s="36"/>
      <c r="I41" s="36"/>
      <c r="J41" s="139">
        <v>14</v>
      </c>
      <c r="K41" s="134">
        <f t="shared" si="0"/>
        <v>14</v>
      </c>
      <c r="L41" s="156"/>
      <c r="M41" s="37" t="s">
        <v>70</v>
      </c>
      <c r="N41" s="162" t="str">
        <f t="shared" si="3"/>
        <v/>
      </c>
      <c r="O41" s="16">
        <f t="shared" si="1"/>
        <v>14</v>
      </c>
      <c r="P41" s="38"/>
      <c r="Q41" s="38"/>
      <c r="R41" s="38"/>
      <c r="S41" s="19">
        <f t="shared" si="2"/>
        <v>0</v>
      </c>
      <c r="T41" s="3"/>
      <c r="AM41" s="4"/>
    </row>
    <row r="42" spans="1:39" ht="13.5" customHeight="1" thickBot="1">
      <c r="A42" s="6">
        <v>39</v>
      </c>
      <c r="B42" s="141" t="s">
        <v>103</v>
      </c>
      <c r="C42" s="142" t="s">
        <v>104</v>
      </c>
      <c r="D42" s="12">
        <v>26</v>
      </c>
      <c r="E42" s="12">
        <v>48</v>
      </c>
      <c r="F42" s="21">
        <v>97</v>
      </c>
      <c r="G42" s="12"/>
      <c r="H42" s="12"/>
      <c r="I42" s="13">
        <v>7</v>
      </c>
      <c r="J42" s="137">
        <v>428</v>
      </c>
      <c r="K42" s="14">
        <f t="shared" si="0"/>
        <v>606</v>
      </c>
      <c r="L42" s="154" t="s">
        <v>134</v>
      </c>
      <c r="M42" s="15" t="s">
        <v>105</v>
      </c>
      <c r="N42" s="13" t="str">
        <f t="shared" si="3"/>
        <v/>
      </c>
      <c r="O42" s="16">
        <f t="shared" si="1"/>
        <v>606</v>
      </c>
      <c r="P42" s="16"/>
      <c r="Q42" s="16"/>
      <c r="R42" s="16"/>
      <c r="S42" s="19">
        <f t="shared" si="2"/>
        <v>4</v>
      </c>
      <c r="T42" s="3"/>
      <c r="AM42" s="4"/>
    </row>
    <row r="43" spans="1:39" ht="13.5" customHeight="1" thickBot="1">
      <c r="A43" s="6">
        <v>40</v>
      </c>
      <c r="B43" s="141" t="s">
        <v>106</v>
      </c>
      <c r="C43" s="142" t="s">
        <v>104</v>
      </c>
      <c r="D43" s="12"/>
      <c r="E43" s="12"/>
      <c r="F43" s="12"/>
      <c r="G43" s="12"/>
      <c r="H43" s="12"/>
      <c r="I43" s="12"/>
      <c r="J43" s="137"/>
      <c r="K43" s="14">
        <f t="shared" si="0"/>
        <v>0</v>
      </c>
      <c r="L43" s="157"/>
      <c r="M43" s="15" t="s">
        <v>105</v>
      </c>
      <c r="N43" s="13" t="str">
        <f t="shared" si="3"/>
        <v/>
      </c>
      <c r="O43" s="16">
        <f t="shared" si="1"/>
        <v>0</v>
      </c>
      <c r="P43" s="32"/>
      <c r="Q43" s="32"/>
      <c r="R43" s="39">
        <v>1</v>
      </c>
      <c r="S43" s="19">
        <f t="shared" si="2"/>
        <v>1</v>
      </c>
      <c r="T43" s="3"/>
      <c r="AM43" s="4"/>
    </row>
    <row r="44" spans="1:39" ht="13.5" customHeight="1" thickBot="1">
      <c r="A44" s="6">
        <v>41</v>
      </c>
      <c r="B44" s="141" t="s">
        <v>107</v>
      </c>
      <c r="C44" s="142" t="s">
        <v>104</v>
      </c>
      <c r="D44" s="12"/>
      <c r="E44" s="12"/>
      <c r="F44" s="12"/>
      <c r="G44" s="12"/>
      <c r="H44" s="12"/>
      <c r="I44" s="12"/>
      <c r="J44" s="137"/>
      <c r="K44" s="14">
        <f t="shared" si="0"/>
        <v>0</v>
      </c>
      <c r="L44" s="158"/>
      <c r="M44" s="15" t="s">
        <v>70</v>
      </c>
      <c r="N44" s="13" t="str">
        <f t="shared" si="3"/>
        <v/>
      </c>
      <c r="O44" s="16">
        <f t="shared" si="1"/>
        <v>0</v>
      </c>
      <c r="P44" s="16"/>
      <c r="Q44" s="16"/>
      <c r="R44" s="16"/>
      <c r="S44" s="19">
        <f t="shared" si="2"/>
        <v>0</v>
      </c>
      <c r="T44" s="3"/>
      <c r="AM44" s="4"/>
    </row>
    <row r="45" spans="1:39" ht="13.5" customHeight="1" thickBot="1">
      <c r="A45" s="6">
        <v>42</v>
      </c>
      <c r="B45" s="141" t="s">
        <v>109</v>
      </c>
      <c r="C45" s="142" t="s">
        <v>104</v>
      </c>
      <c r="D45" s="12">
        <v>26</v>
      </c>
      <c r="E45" s="12">
        <v>48</v>
      </c>
      <c r="F45" s="12"/>
      <c r="G45" s="12"/>
      <c r="H45" s="12"/>
      <c r="I45" s="13">
        <v>7</v>
      </c>
      <c r="J45" s="137">
        <v>197</v>
      </c>
      <c r="K45" s="14">
        <f t="shared" si="0"/>
        <v>278</v>
      </c>
      <c r="L45" s="154"/>
      <c r="M45" s="15" t="s">
        <v>70</v>
      </c>
      <c r="N45" s="13" t="str">
        <f t="shared" si="3"/>
        <v/>
      </c>
      <c r="O45" s="16">
        <f t="shared" si="1"/>
        <v>278</v>
      </c>
      <c r="P45" s="16"/>
      <c r="Q45" s="16"/>
      <c r="R45" s="16"/>
      <c r="S45" s="19">
        <f t="shared" si="2"/>
        <v>3</v>
      </c>
      <c r="T45" s="3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ht="13.5" customHeight="1" thickBot="1">
      <c r="A46" s="6">
        <v>43</v>
      </c>
      <c r="B46" s="143" t="s">
        <v>110</v>
      </c>
      <c r="C46" s="144" t="s">
        <v>104</v>
      </c>
      <c r="D46" s="40"/>
      <c r="E46" s="40"/>
      <c r="F46" s="40"/>
      <c r="G46" s="40"/>
      <c r="H46" s="40"/>
      <c r="I46" s="40"/>
      <c r="J46" s="140"/>
      <c r="K46" s="14">
        <f t="shared" si="0"/>
        <v>0</v>
      </c>
      <c r="L46" s="154"/>
      <c r="M46" s="41" t="s">
        <v>101</v>
      </c>
      <c r="N46" s="13" t="str">
        <f t="shared" si="3"/>
        <v/>
      </c>
      <c r="O46" s="16">
        <f t="shared" si="1"/>
        <v>0</v>
      </c>
      <c r="P46" s="16"/>
      <c r="Q46" s="16"/>
      <c r="R46" s="16">
        <v>1</v>
      </c>
      <c r="S46" s="19">
        <f t="shared" si="2"/>
        <v>1</v>
      </c>
      <c r="T46" s="3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ht="13.5" customHeight="1" thickBot="1">
      <c r="A47" s="6">
        <v>44</v>
      </c>
      <c r="B47" s="141" t="s">
        <v>111</v>
      </c>
      <c r="C47" s="142" t="s">
        <v>104</v>
      </c>
      <c r="D47" s="12"/>
      <c r="E47" s="12"/>
      <c r="F47" s="12"/>
      <c r="G47" s="12"/>
      <c r="H47" s="12"/>
      <c r="I47" s="13">
        <v>7</v>
      </c>
      <c r="J47" s="137">
        <v>123</v>
      </c>
      <c r="K47" s="14">
        <f t="shared" si="0"/>
        <v>130</v>
      </c>
      <c r="L47" s="154"/>
      <c r="M47" s="15" t="s">
        <v>70</v>
      </c>
      <c r="N47" s="13" t="str">
        <f t="shared" si="3"/>
        <v/>
      </c>
      <c r="O47" s="16">
        <f t="shared" si="1"/>
        <v>130</v>
      </c>
      <c r="P47" s="16"/>
      <c r="Q47" s="16"/>
      <c r="R47" s="16"/>
      <c r="S47" s="19">
        <f t="shared" si="2"/>
        <v>1</v>
      </c>
      <c r="T47" s="3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13.5" customHeight="1" thickBot="1">
      <c r="A48" s="6">
        <v>45</v>
      </c>
      <c r="B48" s="141" t="s">
        <v>112</v>
      </c>
      <c r="C48" s="142" t="s">
        <v>104</v>
      </c>
      <c r="D48" s="12">
        <v>26</v>
      </c>
      <c r="E48" s="12">
        <v>48</v>
      </c>
      <c r="F48" s="12"/>
      <c r="G48" s="12"/>
      <c r="H48" s="12"/>
      <c r="I48" s="12"/>
      <c r="J48" s="137">
        <v>20</v>
      </c>
      <c r="K48" s="14">
        <f t="shared" si="0"/>
        <v>94</v>
      </c>
      <c r="L48" s="154"/>
      <c r="M48" s="15" t="s">
        <v>70</v>
      </c>
      <c r="N48" s="13" t="str">
        <f t="shared" si="3"/>
        <v/>
      </c>
      <c r="O48" s="16">
        <f t="shared" si="1"/>
        <v>94</v>
      </c>
      <c r="P48" s="16"/>
      <c r="Q48" s="16"/>
      <c r="R48" s="16"/>
      <c r="S48" s="19">
        <f t="shared" si="2"/>
        <v>2</v>
      </c>
      <c r="T48" s="3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ht="13.5" customHeight="1" thickBot="1">
      <c r="A49" s="6">
        <v>46</v>
      </c>
      <c r="B49" s="143" t="s">
        <v>113</v>
      </c>
      <c r="C49" s="145" t="s">
        <v>104</v>
      </c>
      <c r="D49" s="30">
        <v>26</v>
      </c>
      <c r="E49" s="30">
        <v>48</v>
      </c>
      <c r="F49" s="102"/>
      <c r="G49" s="30"/>
      <c r="H49" s="30">
        <v>48</v>
      </c>
      <c r="I49" s="30"/>
      <c r="J49" s="138">
        <v>43</v>
      </c>
      <c r="K49" s="14">
        <f t="shared" si="0"/>
        <v>165</v>
      </c>
      <c r="L49" s="154"/>
      <c r="M49" s="31" t="s">
        <v>105</v>
      </c>
      <c r="N49" s="13" t="str">
        <f t="shared" si="3"/>
        <v/>
      </c>
      <c r="O49" s="16">
        <f t="shared" si="1"/>
        <v>165</v>
      </c>
      <c r="P49" s="28">
        <v>1</v>
      </c>
      <c r="Q49" s="28"/>
      <c r="R49" s="28"/>
      <c r="S49" s="19">
        <f t="shared" si="2"/>
        <v>4</v>
      </c>
      <c r="T49" s="3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ht="13.5" customHeight="1" thickBot="1">
      <c r="A50" s="103">
        <v>47</v>
      </c>
      <c r="B50" s="146" t="s">
        <v>114</v>
      </c>
      <c r="C50" s="147" t="s">
        <v>104</v>
      </c>
      <c r="D50" s="36"/>
      <c r="E50" s="36">
        <v>48</v>
      </c>
      <c r="F50" s="36"/>
      <c r="G50" s="36"/>
      <c r="H50" s="36"/>
      <c r="I50" s="36">
        <v>7</v>
      </c>
      <c r="J50" s="139">
        <v>133</v>
      </c>
      <c r="K50" s="134">
        <f t="shared" si="0"/>
        <v>188</v>
      </c>
      <c r="L50" s="156"/>
      <c r="M50" s="37" t="s">
        <v>70</v>
      </c>
      <c r="N50" s="162" t="str">
        <f t="shared" si="3"/>
        <v/>
      </c>
      <c r="O50" s="38">
        <f t="shared" si="1"/>
        <v>188</v>
      </c>
      <c r="P50" s="38"/>
      <c r="Q50" s="38"/>
      <c r="R50" s="38">
        <v>1</v>
      </c>
      <c r="S50" s="104">
        <f t="shared" si="2"/>
        <v>3</v>
      </c>
      <c r="T50" s="3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ht="13.5" customHeight="1" thickTop="1">
      <c r="A51" s="115">
        <v>48</v>
      </c>
      <c r="B51" s="46" t="s">
        <v>115</v>
      </c>
      <c r="C51" s="42" t="s">
        <v>66</v>
      </c>
      <c r="D51" s="42"/>
      <c r="E51" s="42">
        <v>49</v>
      </c>
      <c r="F51" s="42"/>
      <c r="G51" s="42"/>
      <c r="H51" s="42"/>
      <c r="I51" s="42"/>
      <c r="J51" s="120"/>
      <c r="K51" s="135">
        <f t="shared" si="0"/>
        <v>49</v>
      </c>
      <c r="L51" s="159"/>
      <c r="M51" s="136"/>
      <c r="N51" s="171" t="str">
        <f t="shared" si="3"/>
        <v/>
      </c>
      <c r="O51" s="174">
        <f t="shared" si="1"/>
        <v>49</v>
      </c>
      <c r="P51" s="128"/>
      <c r="Q51" s="112"/>
      <c r="R51" s="148"/>
      <c r="S51" s="150">
        <f t="shared" si="2"/>
        <v>1</v>
      </c>
      <c r="T51" s="3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ht="13.5" customHeight="1">
      <c r="A52" s="106">
        <v>49</v>
      </c>
      <c r="B52" s="43" t="s">
        <v>116</v>
      </c>
      <c r="C52" s="44" t="s">
        <v>58</v>
      </c>
      <c r="D52" s="45"/>
      <c r="E52" s="45">
        <v>44</v>
      </c>
      <c r="F52" s="45"/>
      <c r="G52" s="45"/>
      <c r="H52" s="45"/>
      <c r="I52" s="45"/>
      <c r="J52" s="121"/>
      <c r="K52" s="107">
        <f t="shared" si="0"/>
        <v>44</v>
      </c>
      <c r="L52" s="160"/>
      <c r="M52" s="129"/>
      <c r="N52" s="172" t="str">
        <f t="shared" si="3"/>
        <v/>
      </c>
      <c r="O52" s="108">
        <f t="shared" si="1"/>
        <v>44</v>
      </c>
      <c r="P52" s="119"/>
      <c r="Q52" s="108"/>
      <c r="R52" s="149"/>
      <c r="S52" s="109">
        <f t="shared" si="2"/>
        <v>1</v>
      </c>
      <c r="T52" s="3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3.5" customHeight="1">
      <c r="A53" s="106">
        <v>50</v>
      </c>
      <c r="B53" s="46" t="s">
        <v>117</v>
      </c>
      <c r="C53" s="42" t="s">
        <v>60</v>
      </c>
      <c r="D53" s="42"/>
      <c r="E53" s="42">
        <v>49</v>
      </c>
      <c r="F53" s="42"/>
      <c r="G53" s="42"/>
      <c r="H53" s="42"/>
      <c r="I53" s="42"/>
      <c r="J53" s="122"/>
      <c r="K53" s="107">
        <f t="shared" si="0"/>
        <v>49</v>
      </c>
      <c r="L53" s="160"/>
      <c r="M53" s="129"/>
      <c r="N53" s="172" t="str">
        <f t="shared" si="3"/>
        <v/>
      </c>
      <c r="O53" s="108">
        <f t="shared" si="1"/>
        <v>49</v>
      </c>
      <c r="P53" s="119"/>
      <c r="Q53" s="108"/>
      <c r="R53" s="149"/>
      <c r="S53" s="109">
        <f t="shared" si="2"/>
        <v>1</v>
      </c>
      <c r="T53" s="3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ht="13.5" customHeight="1">
      <c r="A54" s="106">
        <v>51</v>
      </c>
      <c r="B54" s="43" t="s">
        <v>118</v>
      </c>
      <c r="C54" s="45" t="s">
        <v>60</v>
      </c>
      <c r="D54" s="45"/>
      <c r="E54" s="45">
        <v>44</v>
      </c>
      <c r="F54" s="45"/>
      <c r="G54" s="45"/>
      <c r="H54" s="45"/>
      <c r="I54" s="45"/>
      <c r="J54" s="121"/>
      <c r="K54" s="107">
        <f t="shared" si="0"/>
        <v>44</v>
      </c>
      <c r="L54" s="160"/>
      <c r="M54" s="130"/>
      <c r="N54" s="172" t="str">
        <f t="shared" si="3"/>
        <v/>
      </c>
      <c r="O54" s="108">
        <f t="shared" si="1"/>
        <v>44</v>
      </c>
      <c r="P54" s="119"/>
      <c r="Q54" s="108"/>
      <c r="R54" s="149"/>
      <c r="S54" s="109">
        <f t="shared" si="2"/>
        <v>1</v>
      </c>
      <c r="T54" s="3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ht="13.5" customHeight="1">
      <c r="A55" s="106">
        <v>52</v>
      </c>
      <c r="B55" s="43" t="s">
        <v>119</v>
      </c>
      <c r="C55" s="44" t="s">
        <v>60</v>
      </c>
      <c r="D55" s="47"/>
      <c r="E55" s="44">
        <v>44</v>
      </c>
      <c r="F55" s="45"/>
      <c r="G55" s="45"/>
      <c r="H55" s="45"/>
      <c r="I55" s="45"/>
      <c r="J55" s="121"/>
      <c r="K55" s="107">
        <f t="shared" si="0"/>
        <v>44</v>
      </c>
      <c r="L55" s="160"/>
      <c r="M55" s="130"/>
      <c r="N55" s="172" t="str">
        <f t="shared" si="3"/>
        <v/>
      </c>
      <c r="O55" s="108">
        <f t="shared" si="1"/>
        <v>44</v>
      </c>
      <c r="P55" s="119"/>
      <c r="Q55" s="108"/>
      <c r="R55" s="149"/>
      <c r="S55" s="109">
        <f t="shared" si="2"/>
        <v>1</v>
      </c>
      <c r="T55" s="3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ht="13.5" customHeight="1">
      <c r="A56" s="106">
        <v>53</v>
      </c>
      <c r="B56" s="43" t="s">
        <v>120</v>
      </c>
      <c r="C56" s="44" t="s">
        <v>60</v>
      </c>
      <c r="D56" s="48"/>
      <c r="E56" s="44">
        <v>44</v>
      </c>
      <c r="F56" s="45"/>
      <c r="G56" s="45"/>
      <c r="H56" s="45"/>
      <c r="I56" s="45"/>
      <c r="J56" s="123"/>
      <c r="K56" s="107">
        <f t="shared" si="0"/>
        <v>44</v>
      </c>
      <c r="L56" s="160"/>
      <c r="M56" s="130"/>
      <c r="N56" s="172" t="str">
        <f t="shared" si="3"/>
        <v/>
      </c>
      <c r="O56" s="108">
        <f t="shared" si="1"/>
        <v>44</v>
      </c>
      <c r="P56" s="119"/>
      <c r="Q56" s="108"/>
      <c r="R56" s="149"/>
      <c r="S56" s="109">
        <f t="shared" si="2"/>
        <v>1</v>
      </c>
      <c r="T56" s="3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ht="13.5" customHeight="1">
      <c r="A57" s="106">
        <v>54</v>
      </c>
      <c r="B57" s="43" t="s">
        <v>121</v>
      </c>
      <c r="C57" s="45" t="s">
        <v>60</v>
      </c>
      <c r="D57" s="45"/>
      <c r="E57" s="45">
        <v>44</v>
      </c>
      <c r="F57" s="45"/>
      <c r="G57" s="45"/>
      <c r="H57" s="45"/>
      <c r="I57" s="45"/>
      <c r="J57" s="121"/>
      <c r="K57" s="107">
        <f t="shared" si="0"/>
        <v>44</v>
      </c>
      <c r="L57" s="160"/>
      <c r="M57" s="130"/>
      <c r="N57" s="172" t="str">
        <f t="shared" si="3"/>
        <v/>
      </c>
      <c r="O57" s="108">
        <f t="shared" si="1"/>
        <v>44</v>
      </c>
      <c r="P57" s="119"/>
      <c r="Q57" s="108"/>
      <c r="R57" s="149"/>
      <c r="S57" s="109">
        <f t="shared" si="2"/>
        <v>1</v>
      </c>
      <c r="T57" s="3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ht="13.5" customHeight="1">
      <c r="A58" s="106">
        <v>55</v>
      </c>
      <c r="B58" s="43" t="s">
        <v>122</v>
      </c>
      <c r="C58" s="44" t="s">
        <v>60</v>
      </c>
      <c r="D58" s="45"/>
      <c r="E58" s="45">
        <v>44</v>
      </c>
      <c r="F58" s="45"/>
      <c r="G58" s="45"/>
      <c r="H58" s="45"/>
      <c r="I58" s="45"/>
      <c r="J58" s="121"/>
      <c r="K58" s="107">
        <f t="shared" si="0"/>
        <v>44</v>
      </c>
      <c r="L58" s="160"/>
      <c r="M58" s="130"/>
      <c r="N58" s="172" t="str">
        <f t="shared" si="3"/>
        <v/>
      </c>
      <c r="O58" s="108">
        <f t="shared" si="1"/>
        <v>44</v>
      </c>
      <c r="P58" s="119"/>
      <c r="Q58" s="108"/>
      <c r="R58" s="149"/>
      <c r="S58" s="109">
        <f t="shared" si="2"/>
        <v>1</v>
      </c>
      <c r="T58" s="3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ht="13.5" customHeight="1">
      <c r="A59" s="106">
        <v>56</v>
      </c>
      <c r="B59" s="43" t="s">
        <v>123</v>
      </c>
      <c r="C59" s="45" t="s">
        <v>60</v>
      </c>
      <c r="D59" s="45"/>
      <c r="E59" s="45">
        <v>44</v>
      </c>
      <c r="F59" s="45"/>
      <c r="G59" s="45"/>
      <c r="H59" s="45"/>
      <c r="I59" s="45"/>
      <c r="J59" s="121"/>
      <c r="K59" s="107">
        <f t="shared" si="0"/>
        <v>44</v>
      </c>
      <c r="L59" s="160"/>
      <c r="M59" s="130"/>
      <c r="N59" s="172" t="str">
        <f t="shared" si="3"/>
        <v/>
      </c>
      <c r="O59" s="108">
        <f t="shared" si="1"/>
        <v>44</v>
      </c>
      <c r="P59" s="119"/>
      <c r="Q59" s="108"/>
      <c r="R59" s="149"/>
      <c r="S59" s="109">
        <f t="shared" si="2"/>
        <v>1</v>
      </c>
      <c r="T59" s="3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ht="13.5" customHeight="1">
      <c r="A60" s="106">
        <v>57</v>
      </c>
      <c r="B60" s="49" t="s">
        <v>124</v>
      </c>
      <c r="C60" s="50" t="s">
        <v>47</v>
      </c>
      <c r="D60" s="50"/>
      <c r="E60" s="50"/>
      <c r="F60" s="50"/>
      <c r="G60" s="50">
        <v>38</v>
      </c>
      <c r="H60" s="50"/>
      <c r="I60" s="50"/>
      <c r="J60" s="124"/>
      <c r="K60" s="107">
        <f t="shared" si="0"/>
        <v>38</v>
      </c>
      <c r="L60" s="160"/>
      <c r="M60" s="130"/>
      <c r="N60" s="172" t="str">
        <f t="shared" si="3"/>
        <v/>
      </c>
      <c r="O60" s="108">
        <f t="shared" si="1"/>
        <v>38</v>
      </c>
      <c r="P60" s="119"/>
      <c r="Q60" s="108"/>
      <c r="R60" s="149"/>
      <c r="S60" s="109">
        <f t="shared" si="2"/>
        <v>1</v>
      </c>
      <c r="T60" s="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ht="13.5" customHeight="1">
      <c r="A61" s="106">
        <v>58</v>
      </c>
      <c r="B61" s="105" t="s">
        <v>125</v>
      </c>
      <c r="C61" s="50" t="s">
        <v>47</v>
      </c>
      <c r="D61" s="50"/>
      <c r="E61" s="50"/>
      <c r="F61" s="50"/>
      <c r="G61" s="50">
        <v>38</v>
      </c>
      <c r="H61" s="50"/>
      <c r="I61" s="50"/>
      <c r="J61" s="125"/>
      <c r="K61" s="107">
        <f t="shared" si="0"/>
        <v>38</v>
      </c>
      <c r="L61" s="160"/>
      <c r="M61" s="130"/>
      <c r="N61" s="172" t="str">
        <f t="shared" si="3"/>
        <v/>
      </c>
      <c r="O61" s="108">
        <f t="shared" si="1"/>
        <v>38</v>
      </c>
      <c r="P61" s="119"/>
      <c r="Q61" s="108"/>
      <c r="R61" s="149"/>
      <c r="S61" s="109">
        <f t="shared" si="2"/>
        <v>1</v>
      </c>
      <c r="T61" s="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ht="13.5" customHeight="1">
      <c r="A62" s="106">
        <v>59</v>
      </c>
      <c r="B62" s="113" t="s">
        <v>126</v>
      </c>
      <c r="C62" s="106" t="s">
        <v>47</v>
      </c>
      <c r="D62" s="106"/>
      <c r="E62" s="106"/>
      <c r="F62" s="106"/>
      <c r="G62" s="106"/>
      <c r="H62" s="106">
        <v>48</v>
      </c>
      <c r="I62" s="106"/>
      <c r="J62" s="126"/>
      <c r="K62" s="107">
        <f t="shared" si="0"/>
        <v>48</v>
      </c>
      <c r="L62" s="160"/>
      <c r="M62" s="130"/>
      <c r="N62" s="172" t="str">
        <f t="shared" si="3"/>
        <v/>
      </c>
      <c r="O62" s="108">
        <f t="shared" si="1"/>
        <v>48</v>
      </c>
      <c r="P62" s="119"/>
      <c r="Q62" s="108"/>
      <c r="R62" s="149"/>
      <c r="S62" s="109">
        <f t="shared" si="2"/>
        <v>1</v>
      </c>
      <c r="T62" s="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ht="13.5" customHeight="1">
      <c r="A63" s="110">
        <v>60</v>
      </c>
      <c r="B63" s="114" t="s">
        <v>127</v>
      </c>
      <c r="C63" s="116" t="s">
        <v>34</v>
      </c>
      <c r="D63" s="117"/>
      <c r="E63" s="117"/>
      <c r="F63" s="117"/>
      <c r="G63" s="117"/>
      <c r="H63" s="117">
        <v>48</v>
      </c>
      <c r="I63" s="117"/>
      <c r="J63" s="127"/>
      <c r="K63" s="107">
        <f t="shared" si="0"/>
        <v>48</v>
      </c>
      <c r="L63" s="161"/>
      <c r="M63" s="111"/>
      <c r="N63" s="172" t="str">
        <f t="shared" si="3"/>
        <v/>
      </c>
      <c r="O63" s="108">
        <f t="shared" si="1"/>
        <v>48</v>
      </c>
      <c r="P63" s="173"/>
      <c r="Q63" s="111"/>
      <c r="R63" s="118"/>
      <c r="S63" s="109">
        <f t="shared" si="2"/>
        <v>1</v>
      </c>
      <c r="T63" s="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ht="13.5" customHeight="1">
      <c r="A64" s="110">
        <v>61</v>
      </c>
      <c r="B64" s="111" t="s">
        <v>128</v>
      </c>
      <c r="C64" s="117" t="s">
        <v>129</v>
      </c>
      <c r="D64" s="117"/>
      <c r="E64" s="117"/>
      <c r="F64" s="117"/>
      <c r="G64" s="117"/>
      <c r="H64" s="117">
        <v>48</v>
      </c>
      <c r="I64" s="117"/>
      <c r="J64" s="127"/>
      <c r="K64" s="107">
        <f t="shared" si="0"/>
        <v>48</v>
      </c>
      <c r="L64" s="161"/>
      <c r="M64" s="111"/>
      <c r="N64" s="172" t="str">
        <f t="shared" si="3"/>
        <v/>
      </c>
      <c r="O64" s="108">
        <f t="shared" si="1"/>
        <v>48</v>
      </c>
      <c r="P64" s="173"/>
      <c r="Q64" s="111"/>
      <c r="R64" s="118"/>
      <c r="S64" s="109">
        <f t="shared" si="2"/>
        <v>1</v>
      </c>
      <c r="T64" s="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43" ht="12.75" customHeight="1" thickBot="1"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43" ht="12.75" customHeight="1" thickTop="1" thickBot="1">
      <c r="A66" s="51"/>
      <c r="B66" s="52"/>
      <c r="C66" s="52" t="s">
        <v>132</v>
      </c>
      <c r="D66" s="52">
        <f>COUNT(D4:D64)</f>
        <v>13</v>
      </c>
      <c r="E66" s="52">
        <f t="shared" ref="E66:J66" si="4">COUNT(E4:E64)</f>
        <v>28</v>
      </c>
      <c r="F66" s="52">
        <f t="shared" si="4"/>
        <v>5</v>
      </c>
      <c r="G66" s="52">
        <f t="shared" si="4"/>
        <v>16</v>
      </c>
      <c r="H66" s="52">
        <f t="shared" si="4"/>
        <v>16</v>
      </c>
      <c r="I66" s="52">
        <f t="shared" si="4"/>
        <v>19</v>
      </c>
      <c r="J66" s="52">
        <f t="shared" si="4"/>
        <v>30</v>
      </c>
      <c r="K66" s="53" t="s">
        <v>133</v>
      </c>
      <c r="L66" s="53">
        <f>COUNTIF(L4:L64,"x")</f>
        <v>9</v>
      </c>
      <c r="M66" s="54"/>
      <c r="N66" s="55"/>
      <c r="O66" s="52"/>
      <c r="P66" s="52">
        <f>SUM(P4:P64)</f>
        <v>3</v>
      </c>
      <c r="Q66" s="52">
        <f t="shared" ref="Q66:R66" si="5">SUM(Q4:Q64)</f>
        <v>10</v>
      </c>
      <c r="R66" s="52">
        <f t="shared" si="5"/>
        <v>4</v>
      </c>
      <c r="S66" s="52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43" ht="12.75" customHeight="1" thickTop="1">
      <c r="A67" s="56"/>
      <c r="B67" s="3"/>
      <c r="C67" s="3"/>
      <c r="D67" s="3"/>
      <c r="E67" s="3"/>
      <c r="F67" s="3"/>
      <c r="G67" s="3"/>
      <c r="H67" s="3"/>
      <c r="I67" s="3"/>
      <c r="J67" s="3"/>
      <c r="K67" s="131"/>
      <c r="L67" s="131"/>
      <c r="M67" s="132"/>
      <c r="N67" s="133"/>
      <c r="O67" s="3"/>
      <c r="P67" s="3"/>
      <c r="Q67" s="3"/>
      <c r="R67" s="3"/>
      <c r="S67" s="3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12.75" customHeight="1">
      <c r="A68" s="56"/>
      <c r="B68" s="3"/>
      <c r="C68" s="3"/>
      <c r="D68" s="3"/>
      <c r="E68" s="3"/>
      <c r="F68" s="3"/>
      <c r="G68" s="3"/>
      <c r="H68" s="3"/>
      <c r="I68" s="3"/>
      <c r="J68" s="3"/>
      <c r="K68" s="131"/>
      <c r="L68" s="131"/>
      <c r="M68" s="132"/>
      <c r="N68" s="133"/>
      <c r="O68" s="3"/>
      <c r="P68" s="3"/>
      <c r="Q68" s="3"/>
      <c r="R68" s="3"/>
      <c r="S68" s="3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12.75" customHeight="1">
      <c r="A69" s="56"/>
      <c r="B69" s="3"/>
      <c r="C69" s="3"/>
      <c r="D69" s="3"/>
      <c r="E69" s="3"/>
      <c r="F69" s="3"/>
      <c r="G69" s="3"/>
      <c r="H69" s="3"/>
      <c r="I69" s="3"/>
      <c r="J69" s="3"/>
      <c r="K69" s="131"/>
      <c r="L69" s="131"/>
      <c r="M69" s="132"/>
      <c r="N69" s="133"/>
      <c r="O69" s="3"/>
      <c r="P69" s="3"/>
      <c r="Q69" s="3"/>
      <c r="R69" s="3"/>
      <c r="S69" s="3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ht="12.75" customHeight="1">
      <c r="A70" s="56"/>
      <c r="B70" s="3"/>
      <c r="C70" s="3"/>
      <c r="D70" s="3"/>
      <c r="E70" s="3"/>
      <c r="F70" s="3"/>
      <c r="G70" s="3"/>
      <c r="H70" s="3"/>
      <c r="I70" s="3"/>
      <c r="J70" s="3"/>
      <c r="K70" s="131"/>
      <c r="L70" s="131"/>
      <c r="M70" s="132"/>
      <c r="N70" s="133"/>
      <c r="O70" s="3"/>
      <c r="P70" s="3"/>
      <c r="Q70" s="3"/>
      <c r="R70" s="3"/>
      <c r="S70" s="3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ht="12.75" customHeight="1" thickBot="1">
      <c r="A71" s="56"/>
      <c r="B71" s="3"/>
      <c r="C71" s="3"/>
      <c r="D71" s="3"/>
      <c r="E71" s="3"/>
      <c r="F71" s="3"/>
      <c r="G71" s="3"/>
      <c r="H71" s="3"/>
      <c r="I71" s="3"/>
      <c r="J71" s="3"/>
      <c r="K71" s="131"/>
      <c r="L71" s="131"/>
      <c r="M71" s="132"/>
      <c r="N71" s="133"/>
      <c r="O71" s="3"/>
      <c r="P71" s="3"/>
      <c r="Q71" s="3"/>
      <c r="R71" s="3"/>
      <c r="S71" s="3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ht="12.75" customHeight="1" thickTop="1" thickBot="1">
      <c r="A72" s="56"/>
      <c r="B72" s="3"/>
      <c r="C72" s="3"/>
      <c r="D72" s="3"/>
      <c r="E72" s="3">
        <f>COUNTIF(E$4:E$64,48)</f>
        <v>10</v>
      </c>
      <c r="F72" s="3"/>
      <c r="G72" s="3"/>
      <c r="H72" s="3"/>
      <c r="I72" s="3"/>
      <c r="J72" s="3"/>
      <c r="K72" s="57" t="s">
        <v>134</v>
      </c>
      <c r="L72" s="53">
        <f>COUNTIF(L4:L64,"o")</f>
        <v>9</v>
      </c>
      <c r="M72" s="58" t="s">
        <v>56</v>
      </c>
      <c r="N72" s="59">
        <f>COUNTIF(N4:N64,"pop")</f>
        <v>5</v>
      </c>
      <c r="O72" s="3"/>
      <c r="P72" s="3"/>
      <c r="Q72" s="3"/>
      <c r="R72" s="3"/>
      <c r="S72" s="3"/>
      <c r="T72" s="4"/>
      <c r="U72" s="4"/>
      <c r="V72" s="4"/>
      <c r="W72" s="4" t="s">
        <v>135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spans="1:43" ht="12.75" customHeight="1">
      <c r="A73" s="56"/>
      <c r="B73" s="3"/>
      <c r="C73" s="3"/>
      <c r="D73" s="3"/>
      <c r="E73" s="3">
        <f>COUNTIF(E$4:E$64,49)</f>
        <v>9</v>
      </c>
      <c r="F73" s="3"/>
      <c r="G73" s="3"/>
      <c r="H73" s="3"/>
      <c r="I73" s="3"/>
      <c r="J73" s="3"/>
      <c r="K73" s="3"/>
      <c r="L73" s="60"/>
      <c r="M73" s="169" t="s">
        <v>136</v>
      </c>
      <c r="N73" s="170">
        <f>COUNTIF(N4:N64,"pop+br")</f>
        <v>0</v>
      </c>
      <c r="O73" s="3"/>
      <c r="P73" s="3"/>
      <c r="Q73" s="3"/>
      <c r="R73" s="3"/>
      <c r="S73" s="3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12.75" customHeight="1" thickTop="1" thickBot="1">
      <c r="A74" s="56"/>
      <c r="B74" s="3"/>
      <c r="C74" s="3"/>
      <c r="D74" s="3"/>
      <c r="E74" s="3">
        <f>COUNTIF(E$4:E$64,44)</f>
        <v>9</v>
      </c>
      <c r="F74" s="3"/>
      <c r="G74" s="3"/>
      <c r="H74" s="3"/>
      <c r="I74" s="3"/>
      <c r="J74" s="3"/>
      <c r="K74" s="3"/>
      <c r="L74" s="60"/>
      <c r="M74" s="61" t="s">
        <v>70</v>
      </c>
      <c r="N74" s="62">
        <f>COUNTIF(N4:N64,"br")</f>
        <v>2</v>
      </c>
      <c r="O74" s="3"/>
      <c r="P74" s="3"/>
      <c r="Q74" s="3"/>
      <c r="R74" s="3"/>
      <c r="S74" s="3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12.75" customHeight="1" thickTop="1" thickBot="1">
      <c r="A75" s="56"/>
      <c r="B75" s="3"/>
      <c r="C75" s="3"/>
      <c r="D75" s="3"/>
      <c r="E75" s="168">
        <f>SUM(E72:E74)</f>
        <v>28</v>
      </c>
      <c r="F75" s="3"/>
      <c r="G75" s="3"/>
      <c r="H75" s="3"/>
      <c r="I75" s="3"/>
      <c r="J75" s="3"/>
      <c r="K75" s="3"/>
      <c r="L75" s="60"/>
      <c r="M75" s="63" t="s">
        <v>105</v>
      </c>
      <c r="N75" s="64">
        <f>COUNTIF(N4:N64,"sr")</f>
        <v>1</v>
      </c>
      <c r="O75" s="3"/>
      <c r="P75" s="3"/>
      <c r="Q75" s="3"/>
      <c r="R75" s="3"/>
      <c r="S75" s="3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12.75" customHeight="1" thickTop="1" thickBot="1">
      <c r="A76" s="56"/>
      <c r="B76" s="3"/>
      <c r="C76" s="3"/>
      <c r="D76" s="3"/>
      <c r="E76" s="3"/>
      <c r="F76" s="3"/>
      <c r="G76" s="3"/>
      <c r="H76" s="3"/>
      <c r="I76" s="3"/>
      <c r="J76" s="3"/>
      <c r="K76" s="3"/>
      <c r="L76" s="60"/>
      <c r="M76" s="65" t="s">
        <v>101</v>
      </c>
      <c r="N76" s="66">
        <f>COUNTIF(N4:N64,"zł")</f>
        <v>0</v>
      </c>
      <c r="O76" s="3"/>
      <c r="P76" s="3"/>
      <c r="Q76" s="3"/>
      <c r="R76" s="3"/>
      <c r="S76" s="3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ht="12.75" customHeight="1" thickTop="1" thickBot="1">
      <c r="A77" s="67"/>
      <c r="B77" s="4"/>
      <c r="C77" s="4"/>
      <c r="D77" s="4"/>
      <c r="E77" s="163"/>
      <c r="F77" s="4"/>
      <c r="G77" s="4"/>
      <c r="H77" s="4"/>
      <c r="I77" s="4"/>
      <c r="J77" s="4"/>
      <c r="K77" s="4"/>
      <c r="L77" s="68"/>
      <c r="M77" s="69" t="s">
        <v>137</v>
      </c>
      <c r="N77" s="66">
        <f>COUNTIF(N4:N64,"za wytrw.")</f>
        <v>1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12.75" customHeight="1" thickTop="1" thickBot="1">
      <c r="A78" s="67"/>
      <c r="B78" s="4"/>
      <c r="C78" s="4"/>
      <c r="D78" s="4"/>
      <c r="E78" s="163"/>
      <c r="F78" s="4"/>
      <c r="G78" s="4"/>
      <c r="H78" s="4"/>
      <c r="I78" s="4"/>
      <c r="J78" s="4"/>
      <c r="K78" s="4"/>
      <c r="L78" s="68"/>
      <c r="M78" s="164"/>
      <c r="N78" s="16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12.75" customHeight="1" thickTop="1" thickBot="1">
      <c r="A79" s="67"/>
      <c r="B79" s="4"/>
      <c r="C79" s="4"/>
      <c r="D79" s="4"/>
      <c r="E79" s="4"/>
      <c r="F79" s="4"/>
      <c r="G79" s="4"/>
      <c r="H79" s="4"/>
      <c r="I79" s="4"/>
      <c r="J79" s="4"/>
      <c r="K79" s="4"/>
      <c r="L79" s="68"/>
      <c r="M79" s="70" t="s">
        <v>195</v>
      </c>
      <c r="N79" s="71">
        <f>COUNTIF(N4:N64,"pop-b.ks.")</f>
        <v>0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12.75" customHeight="1" thickTop="1" thickBot="1">
      <c r="A80" s="67"/>
      <c r="B80" s="4"/>
      <c r="C80" s="4"/>
      <c r="D80" s="4"/>
      <c r="E80" s="4"/>
      <c r="F80" s="4"/>
      <c r="G80" s="4"/>
      <c r="H80" s="4"/>
      <c r="I80" s="4"/>
      <c r="J80" s="4"/>
      <c r="K80" s="4"/>
      <c r="L80" s="68"/>
      <c r="M80" s="166" t="s">
        <v>198</v>
      </c>
      <c r="N80" s="167">
        <f>COUNTIF(N4:N64,"br-b.ks.")</f>
        <v>1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12.75" customHeight="1">
      <c r="A81" s="67"/>
      <c r="B81" s="4"/>
      <c r="C81" s="4"/>
      <c r="D81" s="4"/>
      <c r="E81" s="4"/>
      <c r="F81" s="4"/>
      <c r="G81" s="4"/>
      <c r="H81" s="4"/>
      <c r="I81" s="4"/>
      <c r="J81" s="4"/>
      <c r="K81" s="4"/>
      <c r="L81" s="68"/>
      <c r="M81" s="7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12.75" customHeight="1">
      <c r="A82" s="67"/>
      <c r="B82" s="4"/>
      <c r="C82" s="4"/>
      <c r="D82" s="4"/>
      <c r="E82" s="4"/>
      <c r="F82" s="4"/>
      <c r="G82" s="4"/>
      <c r="H82" s="4"/>
      <c r="I82" s="4"/>
      <c r="J82" s="4"/>
      <c r="K82" s="4"/>
      <c r="L82" s="68"/>
      <c r="M82" s="7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ht="12.75" customHeight="1">
      <c r="A83" s="67"/>
      <c r="B83" s="4"/>
      <c r="C83" s="4"/>
      <c r="D83" s="4"/>
      <c r="E83" s="4"/>
      <c r="F83" s="4"/>
      <c r="G83" s="4"/>
      <c r="H83" s="4"/>
      <c r="I83" s="4"/>
      <c r="J83" s="4"/>
      <c r="K83" s="4"/>
      <c r="L83" s="68"/>
      <c r="M83" s="7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12.75" customHeight="1">
      <c r="A84" s="67"/>
      <c r="B84" s="4"/>
      <c r="C84" s="4"/>
      <c r="D84" s="4"/>
      <c r="E84" s="4"/>
      <c r="F84" s="4"/>
      <c r="G84" s="4"/>
      <c r="H84" s="4"/>
      <c r="I84" s="4"/>
      <c r="J84" s="4"/>
      <c r="K84" s="4"/>
      <c r="L84" s="68"/>
      <c r="M84" s="7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12.75" customHeight="1"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12.75" customHeight="1"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ht="12.75" customHeight="1"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12.75" customHeight="1"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ht="12.75" customHeight="1"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12.75" customHeight="1"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ht="12.75" customHeight="1"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ht="12.75" customHeight="1"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ht="12.75" customHeight="1"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ht="12.75" customHeight="1"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ht="12.75" customHeight="1">
      <c r="A95" s="67"/>
      <c r="B95" s="4"/>
      <c r="C95" s="4"/>
      <c r="D95" s="4"/>
      <c r="E95" s="4"/>
      <c r="F95" s="4"/>
      <c r="G95" s="4"/>
      <c r="H95" s="4"/>
      <c r="I95" s="4"/>
      <c r="J95" s="4"/>
      <c r="K95" s="4"/>
      <c r="L95" s="68"/>
      <c r="M95" s="7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ht="12.75" customHeight="1">
      <c r="A96" s="67"/>
      <c r="B96" s="4"/>
      <c r="C96" s="4"/>
      <c r="D96" s="4"/>
      <c r="E96" s="4"/>
      <c r="F96" s="4"/>
      <c r="G96" s="4"/>
      <c r="H96" s="4"/>
      <c r="I96" s="4"/>
      <c r="J96" s="4"/>
      <c r="K96" s="4"/>
      <c r="L96" s="68"/>
      <c r="M96" s="7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ht="12.75" customHeight="1">
      <c r="A97" s="67"/>
      <c r="B97" s="4"/>
      <c r="C97" s="4"/>
      <c r="D97" s="4"/>
      <c r="E97" s="4"/>
      <c r="F97" s="4"/>
      <c r="G97" s="4"/>
      <c r="H97" s="4"/>
      <c r="I97" s="4"/>
      <c r="J97" s="4"/>
      <c r="K97" s="4"/>
      <c r="L97" s="68"/>
      <c r="M97" s="7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12.75" customHeight="1">
      <c r="A98" s="67"/>
      <c r="B98" s="4"/>
      <c r="C98" s="4"/>
      <c r="D98" s="4"/>
      <c r="E98" s="4"/>
      <c r="F98" s="4"/>
      <c r="G98" s="4"/>
      <c r="H98" s="4"/>
      <c r="I98" s="4"/>
      <c r="J98" s="4"/>
      <c r="K98" s="4"/>
      <c r="L98" s="68"/>
      <c r="M98" s="7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12.75" customHeight="1">
      <c r="A99" s="67"/>
      <c r="B99" s="4"/>
      <c r="C99" s="4"/>
      <c r="D99" s="4"/>
      <c r="E99" s="4"/>
      <c r="F99" s="4"/>
      <c r="G99" s="4"/>
      <c r="H99" s="4"/>
      <c r="I99" s="4"/>
      <c r="J99" s="4"/>
      <c r="K99" s="4"/>
      <c r="L99" s="68"/>
      <c r="M99" s="7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12.75" customHeight="1">
      <c r="A100" s="6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68"/>
      <c r="M100" s="7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12.75" customHeight="1">
      <c r="A101" s="6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8"/>
      <c r="M101" s="7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ht="12.75" customHeight="1">
      <c r="A102" s="6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68"/>
      <c r="M102" s="7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ht="12.75" customHeight="1">
      <c r="A103" s="6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68"/>
      <c r="M103" s="7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ht="12.75" customHeight="1">
      <c r="A104" s="6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68"/>
      <c r="M104" s="7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ht="12.75" customHeight="1">
      <c r="A105" s="6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68"/>
      <c r="M105" s="7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ht="12.75" customHeight="1">
      <c r="A106" s="6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68"/>
      <c r="M106" s="7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ht="12.75" customHeight="1">
      <c r="A107" s="6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68"/>
      <c r="M107" s="72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ht="12.75" customHeight="1">
      <c r="A108" s="6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68"/>
      <c r="M108" s="7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ht="12.75" customHeight="1">
      <c r="A109" s="6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68"/>
      <c r="M109" s="7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ht="12.75" customHeight="1">
      <c r="A110" s="6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68"/>
      <c r="M110" s="7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ht="12.75" customHeight="1">
      <c r="A111" s="6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68"/>
      <c r="M111" s="7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ht="12.75" customHeight="1">
      <c r="A112" s="6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68"/>
      <c r="M112" s="7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ht="12.75" customHeight="1">
      <c r="A113" s="6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68"/>
      <c r="M113" s="7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ht="12.75" customHeight="1">
      <c r="A114" s="6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68"/>
      <c r="M114" s="7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ht="12.75" customHeight="1">
      <c r="A115" s="6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68"/>
      <c r="M115" s="7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ht="12.75" customHeight="1">
      <c r="A116" s="6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68"/>
      <c r="M116" s="7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ht="12.75" customHeight="1">
      <c r="A117" s="6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68"/>
      <c r="M117" s="7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ht="12.75" customHeight="1">
      <c r="A118" s="6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68"/>
      <c r="M118" s="7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ht="12.75" customHeight="1">
      <c r="A119" s="6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68"/>
      <c r="M119" s="7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ht="12.75" customHeight="1">
      <c r="A120" s="6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68"/>
      <c r="M120" s="7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ht="12.75" customHeight="1">
      <c r="A121" s="6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68"/>
      <c r="M121" s="7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ht="12.75" customHeight="1">
      <c r="A122" s="6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68"/>
      <c r="M122" s="7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ht="12.75" customHeight="1">
      <c r="A123" s="6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68"/>
      <c r="M123" s="7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ht="12.75" customHeight="1">
      <c r="A124" s="6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68"/>
      <c r="M124" s="7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ht="12.75" customHeight="1">
      <c r="A125" s="6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68"/>
      <c r="M125" s="7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ht="12.75" customHeight="1">
      <c r="A126" s="6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68"/>
      <c r="M126" s="7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ht="12.75" customHeight="1">
      <c r="A127" s="6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68"/>
      <c r="M127" s="7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ht="12.75" customHeight="1">
      <c r="A128" s="6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68"/>
      <c r="M128" s="7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ht="12.75" customHeight="1">
      <c r="A129" s="6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68"/>
      <c r="M129" s="7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ht="12.75" customHeight="1">
      <c r="A130" s="6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68"/>
      <c r="M130" s="7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ht="12.75" customHeight="1">
      <c r="A131" s="6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68"/>
      <c r="M131" s="72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ht="12.75" customHeight="1">
      <c r="A132" s="6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68"/>
      <c r="M132" s="7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ht="12.75" customHeight="1">
      <c r="A133" s="6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68"/>
      <c r="M133" s="7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ht="12.75" customHeight="1">
      <c r="A134" s="6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68"/>
      <c r="M134" s="7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ht="12.75" customHeight="1">
      <c r="A135" s="6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68"/>
      <c r="M135" s="7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ht="12.75" customHeight="1">
      <c r="A136" s="6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68"/>
      <c r="M136" s="7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ht="12.75" customHeight="1">
      <c r="A137" s="6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68"/>
      <c r="M137" s="7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ht="12.75" customHeight="1">
      <c r="A138" s="6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68"/>
      <c r="M138" s="7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ht="12.75" customHeight="1">
      <c r="A139" s="6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68"/>
      <c r="M139" s="7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ht="12.75" customHeight="1">
      <c r="A140" s="6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68"/>
      <c r="M140" s="7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ht="12.75" customHeight="1">
      <c r="A141" s="6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68"/>
      <c r="M141" s="7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ht="12.75" customHeight="1">
      <c r="A142" s="6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68"/>
      <c r="M142" s="7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ht="12.75" customHeight="1">
      <c r="A143" s="6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68"/>
      <c r="M143" s="7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ht="12.75" customHeight="1">
      <c r="A144" s="6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68"/>
      <c r="M144" s="7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ht="12.75" customHeight="1">
      <c r="A145" s="6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68"/>
      <c r="M145" s="7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ht="12.75" customHeight="1">
      <c r="A146" s="6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68"/>
      <c r="M146" s="7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ht="12.75" customHeight="1">
      <c r="A147" s="6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68"/>
      <c r="M147" s="7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ht="12.75" customHeight="1">
      <c r="A148" s="6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68"/>
      <c r="M148" s="7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ht="12.75" customHeight="1">
      <c r="A149" s="6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68"/>
      <c r="M149" s="7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ht="12.75" customHeight="1">
      <c r="A150" s="6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68"/>
      <c r="M150" s="7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ht="12.75" customHeight="1">
      <c r="A151" s="6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68"/>
      <c r="M151" s="7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ht="12.75" customHeight="1">
      <c r="A152" s="6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68"/>
      <c r="M152" s="7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ht="12.75" customHeight="1">
      <c r="A153" s="6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68"/>
      <c r="M153" s="7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ht="12.75" customHeight="1">
      <c r="A154" s="6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68"/>
      <c r="M154" s="7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ht="12.75" customHeight="1">
      <c r="A155" s="6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68"/>
      <c r="M155" s="7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ht="12.75" customHeight="1">
      <c r="A156" s="6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68"/>
      <c r="M156" s="7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ht="12.75" customHeight="1">
      <c r="A157" s="6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68"/>
      <c r="M157" s="7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ht="12.75" customHeight="1">
      <c r="A158" s="6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68"/>
      <c r="M158" s="7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ht="12.75" customHeight="1">
      <c r="A159" s="6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68"/>
      <c r="M159" s="72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ht="12.75" customHeight="1">
      <c r="A160" s="6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68"/>
      <c r="M160" s="7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ht="12.75" customHeight="1">
      <c r="A161" s="6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68"/>
      <c r="M161" s="7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ht="12.75" customHeight="1">
      <c r="A162" s="6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68"/>
      <c r="M162" s="7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ht="12.75" customHeight="1">
      <c r="A163" s="6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68"/>
      <c r="M163" s="7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ht="12.75" customHeight="1">
      <c r="A164" s="6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68"/>
      <c r="M164" s="7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ht="12.75" customHeight="1">
      <c r="A165" s="6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68"/>
      <c r="M165" s="7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ht="12.75" customHeight="1">
      <c r="A166" s="6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68"/>
      <c r="M166" s="7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ht="12.75" customHeight="1">
      <c r="A167" s="6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68"/>
      <c r="M167" s="7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ht="12.75" customHeight="1">
      <c r="A168" s="6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68"/>
      <c r="M168" s="7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ht="12.75" customHeight="1">
      <c r="A169" s="6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68"/>
      <c r="M169" s="7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ht="12.75" customHeight="1">
      <c r="A170" s="6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68"/>
      <c r="M170" s="7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ht="12.75" customHeight="1">
      <c r="A171" s="6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68"/>
      <c r="M171" s="7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ht="12.75" customHeight="1">
      <c r="A172" s="6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68"/>
      <c r="M172" s="7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ht="12.75" customHeight="1">
      <c r="A173" s="6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68"/>
      <c r="M173" s="7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ht="12.75" customHeight="1">
      <c r="A174" s="6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68"/>
      <c r="M174" s="7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ht="12.75" customHeight="1">
      <c r="A175" s="6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68"/>
      <c r="M175" s="7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ht="12.75" customHeight="1">
      <c r="A176" s="6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68"/>
      <c r="M176" s="7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ht="12.75" customHeight="1">
      <c r="A177" s="6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68"/>
      <c r="M177" s="7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ht="12.75" customHeight="1">
      <c r="A178" s="6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68"/>
      <c r="M178" s="7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ht="12.75" customHeight="1">
      <c r="A179" s="6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68"/>
      <c r="M179" s="7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ht="12.75" customHeight="1">
      <c r="A180" s="6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68"/>
      <c r="M180" s="7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ht="12.75" customHeight="1">
      <c r="A181" s="6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68"/>
      <c r="M181" s="7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ht="12.75" customHeight="1">
      <c r="A182" s="6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68"/>
      <c r="M182" s="7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ht="12.75" customHeight="1">
      <c r="A183" s="6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68"/>
      <c r="M183" s="7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ht="12.75" customHeight="1">
      <c r="A184" s="6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68"/>
      <c r="M184" s="7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3" ht="12.75" customHeight="1">
      <c r="A185" s="6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68"/>
      <c r="M185" s="7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3" ht="12.75" customHeight="1">
      <c r="A186" s="6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68"/>
      <c r="M186" s="7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3" ht="12.75" customHeight="1">
      <c r="A187" s="6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68"/>
      <c r="M187" s="7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3" ht="12.75" customHeight="1">
      <c r="A188" s="6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68"/>
      <c r="M188" s="7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3" ht="12.75" customHeight="1">
      <c r="A189" s="6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68"/>
      <c r="M189" s="7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3" ht="12.75" customHeight="1">
      <c r="A190" s="6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68"/>
      <c r="M190" s="7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3" ht="12.75" customHeight="1">
      <c r="A191" s="6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68"/>
      <c r="M191" s="7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3" ht="12.75" customHeight="1">
      <c r="A192" s="6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68"/>
      <c r="M192" s="7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1:43" ht="12.75" customHeight="1">
      <c r="A193" s="6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68"/>
      <c r="M193" s="7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1:43" ht="12.75" customHeight="1">
      <c r="A194" s="6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68"/>
      <c r="M194" s="7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1:43" ht="12.75" customHeight="1">
      <c r="A195" s="6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68"/>
      <c r="M195" s="7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1:43" ht="12.75" customHeight="1">
      <c r="A196" s="6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68"/>
      <c r="M196" s="7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1:43" ht="12.75" customHeight="1">
      <c r="A197" s="6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68"/>
      <c r="M197" s="7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1:43" ht="12.75" customHeight="1">
      <c r="A198" s="6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68"/>
      <c r="M198" s="7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1:43" ht="12.75" customHeight="1">
      <c r="A199" s="6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68"/>
      <c r="M199" s="7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1:43" ht="12.75" customHeight="1">
      <c r="A200" s="6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68"/>
      <c r="M200" s="7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1:43" ht="12.75" customHeight="1">
      <c r="A201" s="6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68"/>
      <c r="M201" s="72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1:43" ht="12.75" customHeight="1">
      <c r="A202" s="6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68"/>
      <c r="M202" s="7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1:43" ht="12.75" customHeight="1">
      <c r="A203" s="6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68"/>
      <c r="M203" s="7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1:43" ht="12.75" customHeight="1">
      <c r="A204" s="6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68"/>
      <c r="M204" s="7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1:43" ht="12.75" customHeight="1">
      <c r="A205" s="6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68"/>
      <c r="M205" s="7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1:43" ht="12.75" customHeight="1">
      <c r="A206" s="6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68"/>
      <c r="M206" s="7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1:43" ht="12.75" customHeight="1">
      <c r="A207" s="6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68"/>
      <c r="M207" s="7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1:43" ht="12.75" customHeight="1">
      <c r="A208" s="6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68"/>
      <c r="M208" s="7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1:43" ht="12.75" customHeight="1">
      <c r="A209" s="6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68"/>
      <c r="M209" s="7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1:43" ht="12.75" customHeight="1">
      <c r="A210" s="6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68"/>
      <c r="M210" s="7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1:43" ht="12.75" customHeight="1">
      <c r="A211" s="6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68"/>
      <c r="M211" s="7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1:43" ht="12.75" customHeight="1">
      <c r="A212" s="6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68"/>
      <c r="M212" s="7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1:43" ht="12.75" customHeight="1">
      <c r="A213" s="6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68"/>
      <c r="M213" s="7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1:43" ht="12.75" customHeight="1">
      <c r="A214" s="6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68"/>
      <c r="M214" s="7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1:43" ht="12.75" customHeight="1">
      <c r="A215" s="6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68"/>
      <c r="M215" s="7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1:43" ht="12.75" customHeight="1">
      <c r="A216" s="6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68"/>
      <c r="M216" s="7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1:43" ht="12.75" customHeight="1">
      <c r="A217" s="6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68"/>
      <c r="M217" s="7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1:43" ht="12.75" customHeight="1">
      <c r="A218" s="6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68"/>
      <c r="M218" s="7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1:43" ht="12.75" customHeight="1">
      <c r="A219" s="6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68"/>
      <c r="M219" s="7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1:43" ht="12.75" customHeight="1">
      <c r="A220" s="6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68"/>
      <c r="M220" s="7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1:43" ht="12.75" customHeight="1">
      <c r="A221" s="6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68"/>
      <c r="M221" s="72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1:43" ht="12.75" customHeight="1">
      <c r="A222" s="6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68"/>
      <c r="M222" s="72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1:43" ht="12.75" customHeight="1">
      <c r="A223" s="6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68"/>
      <c r="M223" s="72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1:43" ht="12.75" customHeight="1">
      <c r="A224" s="6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68"/>
      <c r="M224" s="72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1:43" ht="12.75" customHeight="1">
      <c r="A225" s="6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68"/>
      <c r="M225" s="72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1:43" ht="12.75" customHeight="1">
      <c r="A226" s="6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68"/>
      <c r="M226" s="72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1:43" ht="12.75" customHeight="1">
      <c r="A227" s="6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68"/>
      <c r="M227" s="72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1:43" ht="12.75" customHeight="1">
      <c r="A228" s="6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68"/>
      <c r="M228" s="72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1:43" ht="12.75" customHeight="1">
      <c r="A229" s="6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68"/>
      <c r="M229" s="72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1:43" ht="12.75" customHeight="1">
      <c r="A230" s="6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68"/>
      <c r="M230" s="72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1:43" ht="12.75" customHeight="1">
      <c r="A231" s="6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68"/>
      <c r="M231" s="72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1:43" ht="12.75" customHeight="1">
      <c r="A232" s="6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68"/>
      <c r="M232" s="72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1:43" ht="12.75" customHeight="1">
      <c r="A233" s="6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68"/>
      <c r="M233" s="72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1:43" ht="12.75" customHeight="1">
      <c r="A234" s="6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68"/>
      <c r="M234" s="72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1:43" ht="12.75" customHeight="1">
      <c r="A235" s="6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68"/>
      <c r="M235" s="72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1:43" ht="12.75" customHeight="1">
      <c r="A236" s="6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68"/>
      <c r="M236" s="72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1:43" ht="12.75" customHeight="1">
      <c r="A237" s="6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68"/>
      <c r="M237" s="72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1:43" ht="12.75" customHeight="1">
      <c r="A238" s="6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68"/>
      <c r="M238" s="72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1:43" ht="12.75" customHeight="1">
      <c r="A239" s="6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68"/>
      <c r="M239" s="72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1:43" ht="12.75" customHeight="1">
      <c r="A240" s="6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68"/>
      <c r="M240" s="72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1:43" ht="12.75" customHeight="1">
      <c r="A241" s="6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68"/>
      <c r="M241" s="72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1:43" ht="12.75" customHeight="1">
      <c r="A242" s="6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68"/>
      <c r="M242" s="72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1:43" ht="12.75" customHeight="1">
      <c r="A243" s="6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68"/>
      <c r="M243" s="72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1:43" ht="12.75" customHeight="1">
      <c r="A244" s="6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68"/>
      <c r="M244" s="72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1:43" ht="12.75" customHeight="1">
      <c r="A245" s="6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68"/>
      <c r="M245" s="72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1:43" ht="12.75" customHeight="1">
      <c r="A246" s="6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68"/>
      <c r="M246" s="72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1:43" ht="12.75" customHeight="1">
      <c r="A247" s="6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68"/>
      <c r="M247" s="72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1:43" ht="12.75" customHeight="1">
      <c r="A248" s="6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68"/>
      <c r="M248" s="72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1:43" ht="12.75" customHeight="1">
      <c r="A249" s="6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68"/>
      <c r="M249" s="72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1:43" ht="12.75" customHeight="1">
      <c r="A250" s="6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68"/>
      <c r="M250" s="72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1:43" ht="12.75" customHeight="1">
      <c r="A251" s="6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68"/>
      <c r="M251" s="72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1:43" ht="12.75" customHeight="1">
      <c r="A252" s="6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68"/>
      <c r="M252" s="72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spans="1:43" ht="12.75" customHeight="1">
      <c r="A253" s="6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68"/>
      <c r="M253" s="72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spans="1:43" ht="12.75" customHeight="1">
      <c r="A254" s="6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68"/>
      <c r="M254" s="72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spans="1:43" ht="12.75" customHeight="1">
      <c r="A255" s="6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68"/>
      <c r="M255" s="72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spans="1:43" ht="12.75" customHeight="1">
      <c r="A256" s="6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68"/>
      <c r="M256" s="72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spans="1:43" ht="12.75" customHeight="1">
      <c r="A257" s="6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68"/>
      <c r="M257" s="72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spans="1:43" ht="12.75" customHeight="1">
      <c r="A258" s="6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68"/>
      <c r="M258" s="72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spans="1:43" ht="12.75" customHeight="1">
      <c r="A259" s="6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68"/>
      <c r="M259" s="72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spans="1:43" ht="12.75" customHeight="1">
      <c r="A260" s="6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68"/>
      <c r="M260" s="72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spans="1:43" ht="12.75" customHeight="1">
      <c r="A261" s="6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68"/>
      <c r="M261" s="72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spans="1:43" ht="12.75" customHeight="1">
      <c r="A262" s="6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68"/>
      <c r="M262" s="72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spans="1:43" ht="12.75" customHeight="1">
      <c r="A263" s="6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68"/>
      <c r="M263" s="72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spans="1:43" ht="12.75" customHeight="1">
      <c r="A264" s="6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68"/>
      <c r="M264" s="72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spans="1:43" ht="12.75" customHeight="1">
      <c r="A265" s="6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68"/>
      <c r="M265" s="72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spans="1:43" ht="12.75" customHeight="1">
      <c r="A266" s="6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68"/>
      <c r="M266" s="72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spans="1:43" ht="12.75" customHeight="1">
      <c r="A267" s="6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68"/>
      <c r="M267" s="72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spans="1:43" ht="12.75" customHeight="1">
      <c r="A268" s="6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68"/>
      <c r="M268" s="72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spans="1:43" ht="12.75" customHeight="1">
      <c r="A269" s="6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68"/>
      <c r="M269" s="72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spans="1:43" ht="12.75" customHeight="1">
      <c r="A270" s="6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68"/>
      <c r="M270" s="72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spans="1:43" ht="12.75" customHeight="1">
      <c r="A271" s="6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68"/>
      <c r="M271" s="72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spans="1:43" ht="12.75" customHeight="1">
      <c r="A272" s="6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68"/>
      <c r="M272" s="72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spans="1:43" ht="12.75" customHeight="1">
      <c r="A273" s="6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68"/>
      <c r="M273" s="72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spans="1:43" ht="12.75" customHeight="1">
      <c r="A274" s="6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68"/>
      <c r="M274" s="72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spans="1:43" ht="12.75" customHeight="1">
      <c r="A275" s="6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68"/>
      <c r="M275" s="72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spans="1:43" ht="15.75" customHeight="1"/>
    <row r="277" spans="1:43" ht="15.75" customHeight="1"/>
    <row r="278" spans="1:43" ht="15.75" customHeight="1"/>
    <row r="279" spans="1:43" ht="15.75" customHeight="1"/>
    <row r="280" spans="1:43" ht="15.75" customHeight="1"/>
    <row r="281" spans="1:43" ht="15.75" customHeight="1"/>
    <row r="282" spans="1:43" ht="15.75" customHeight="1"/>
    <row r="283" spans="1:43" ht="15.75" customHeight="1"/>
    <row r="284" spans="1:43" ht="15.75" customHeight="1"/>
    <row r="285" spans="1:43" ht="15.75" customHeight="1"/>
    <row r="286" spans="1:43" ht="15.75" customHeight="1"/>
    <row r="287" spans="1:43" ht="15.75" customHeight="1"/>
    <row r="288" spans="1:43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Q1:Q3"/>
    <mergeCell ref="R1:R3"/>
    <mergeCell ref="S1:S3"/>
    <mergeCell ref="A2:A3"/>
    <mergeCell ref="B2:B3"/>
    <mergeCell ref="O2:O3"/>
    <mergeCell ref="D2:I2"/>
    <mergeCell ref="A1:O1"/>
    <mergeCell ref="C2:C3"/>
    <mergeCell ref="J2:J3"/>
    <mergeCell ref="K2:K3"/>
    <mergeCell ref="L2:L3"/>
    <mergeCell ref="M2:N2"/>
    <mergeCell ref="P1:P3"/>
  </mergeCells>
  <conditionalFormatting sqref="S4:S64">
    <cfRule type="cellIs" dxfId="14" priority="6" operator="equal">
      <formula>0</formula>
    </cfRule>
  </conditionalFormatting>
  <conditionalFormatting sqref="S4:S64">
    <cfRule type="cellIs" dxfId="13" priority="7" operator="between">
      <formula>3</formula>
      <formula>5</formula>
    </cfRule>
  </conditionalFormatting>
  <conditionalFormatting sqref="S4:S64">
    <cfRule type="cellIs" dxfId="12" priority="8" operator="greaterThanOrEqual">
      <formula>6</formula>
    </cfRule>
  </conditionalFormatting>
  <conditionalFormatting sqref="N4:N64">
    <cfRule type="cellIs" dxfId="11" priority="9" operator="equal">
      <formula>"pop-b.ks."</formula>
    </cfRule>
    <cfRule type="cellIs" dxfId="10" priority="11" operator="equal">
      <formula>"pop+br"</formula>
    </cfRule>
  </conditionalFormatting>
  <conditionalFormatting sqref="N4:N64">
    <cfRule type="cellIs" dxfId="9" priority="10" operator="equal">
      <formula>"pop"</formula>
    </cfRule>
  </conditionalFormatting>
  <conditionalFormatting sqref="N4:N64">
    <cfRule type="cellIs" dxfId="8" priority="12" operator="equal">
      <formula>"br"</formula>
    </cfRule>
  </conditionalFormatting>
  <conditionalFormatting sqref="N4:N64">
    <cfRule type="cellIs" dxfId="7" priority="13" operator="equal">
      <formula>"za wytrw."</formula>
    </cfRule>
  </conditionalFormatting>
  <conditionalFormatting sqref="N4:N64">
    <cfRule type="cellIs" dxfId="6" priority="14" operator="equal">
      <formula>"zł"</formula>
    </cfRule>
  </conditionalFormatting>
  <conditionalFormatting sqref="N4:N64">
    <cfRule type="cellIs" dxfId="5" priority="15" operator="equal">
      <formula>"sr"</formula>
    </cfRule>
  </conditionalFormatting>
  <conditionalFormatting sqref="M4:M64">
    <cfRule type="cellIs" dxfId="4" priority="2" operator="equal">
      <formula>"zł"</formula>
    </cfRule>
    <cfRule type="cellIs" dxfId="3" priority="3" operator="equal">
      <formula>"sr"</formula>
    </cfRule>
    <cfRule type="cellIs" dxfId="2" priority="4" operator="equal">
      <formula>"br"</formula>
    </cfRule>
    <cfRule type="cellIs" dxfId="1" priority="5" operator="equal">
      <formula>"pop"</formula>
    </cfRule>
  </conditionalFormatting>
  <conditionalFormatting sqref="N4:N64">
    <cfRule type="cellIs" dxfId="0" priority="1" operator="equal">
      <formula>"br-b.ks."</formula>
    </cfRule>
  </conditionalFormatting>
  <pageMargins left="0.70833333333333304" right="0.70833333333333304" top="0.74791666666666701" bottom="0.7479166666666670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E11" sqref="E11"/>
    </sheetView>
  </sheetViews>
  <sheetFormatPr defaultColWidth="14.42578125" defaultRowHeight="15" customHeight="1"/>
  <cols>
    <col min="1" max="1" width="12.5703125" customWidth="1"/>
    <col min="2" max="2" width="40" customWidth="1"/>
    <col min="3" max="3" width="7.5703125" customWidth="1"/>
    <col min="4" max="4" width="11.7109375" customWidth="1"/>
    <col min="5" max="6" width="10.85546875" customWidth="1"/>
    <col min="7" max="7" width="29" customWidth="1"/>
    <col min="8" max="8" width="8.85546875" customWidth="1"/>
    <col min="9" max="26" width="8.7109375" customWidth="1"/>
  </cols>
  <sheetData>
    <row r="1" spans="1:26" ht="51" customHeight="1">
      <c r="A1" s="184" t="s">
        <v>0</v>
      </c>
      <c r="B1" s="186" t="s">
        <v>2</v>
      </c>
      <c r="C1" s="187"/>
      <c r="D1" s="184" t="s">
        <v>3</v>
      </c>
      <c r="E1" s="184" t="s">
        <v>4</v>
      </c>
      <c r="F1" s="186" t="s">
        <v>5</v>
      </c>
      <c r="G1" s="18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5"/>
      <c r="B2" s="81" t="s">
        <v>6</v>
      </c>
      <c r="C2" s="81" t="s">
        <v>7</v>
      </c>
      <c r="D2" s="185"/>
      <c r="E2" s="185"/>
      <c r="F2" s="81" t="s">
        <v>138</v>
      </c>
      <c r="G2" s="81" t="s">
        <v>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75">
        <v>43184</v>
      </c>
      <c r="B3" s="82" t="s">
        <v>143</v>
      </c>
      <c r="C3" s="79" t="s">
        <v>139</v>
      </c>
      <c r="D3" s="79">
        <v>5</v>
      </c>
      <c r="E3" s="79"/>
      <c r="F3" s="79" t="s">
        <v>11</v>
      </c>
      <c r="G3" s="7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5">
        <v>43184</v>
      </c>
      <c r="B4" s="76" t="s">
        <v>142</v>
      </c>
      <c r="C4" s="77" t="s">
        <v>139</v>
      </c>
      <c r="D4" s="80">
        <v>2</v>
      </c>
      <c r="E4" s="80"/>
      <c r="F4" s="79" t="s">
        <v>11</v>
      </c>
      <c r="G4" s="7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75">
        <v>43184</v>
      </c>
      <c r="B5" s="76" t="s">
        <v>141</v>
      </c>
      <c r="C5" s="77" t="s">
        <v>139</v>
      </c>
      <c r="D5" s="80">
        <v>4</v>
      </c>
      <c r="E5" s="80">
        <f>SUM(D3:D5)</f>
        <v>11</v>
      </c>
      <c r="F5" s="79" t="s">
        <v>11</v>
      </c>
      <c r="G5" s="7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75">
        <v>43185</v>
      </c>
      <c r="B6" s="76" t="s">
        <v>144</v>
      </c>
      <c r="C6" s="77" t="s">
        <v>139</v>
      </c>
      <c r="D6" s="80">
        <v>12</v>
      </c>
      <c r="E6" s="80"/>
      <c r="F6" s="79" t="s">
        <v>11</v>
      </c>
      <c r="G6" s="7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75">
        <v>43185</v>
      </c>
      <c r="B7" s="78" t="s">
        <v>140</v>
      </c>
      <c r="C7" s="77" t="s">
        <v>139</v>
      </c>
      <c r="D7" s="80">
        <v>3</v>
      </c>
      <c r="E7" s="80">
        <f>SUM(D6:D7)</f>
        <v>15</v>
      </c>
      <c r="F7" s="79" t="s">
        <v>11</v>
      </c>
      <c r="G7" s="7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thickBo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thickBot="1">
      <c r="A9" s="1"/>
      <c r="B9" s="1"/>
      <c r="C9" s="1"/>
      <c r="D9" s="1"/>
      <c r="E9" s="83">
        <f>SUM(E7,E5)</f>
        <v>26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A2"/>
    <mergeCell ref="B1:C1"/>
    <mergeCell ref="D1:D2"/>
    <mergeCell ref="E1:E2"/>
    <mergeCell ref="F1:G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8"/>
  <sheetViews>
    <sheetView workbookViewId="0">
      <selection activeCell="E14" sqref="E14"/>
    </sheetView>
  </sheetViews>
  <sheetFormatPr defaultColWidth="14.42578125" defaultRowHeight="15" customHeight="1"/>
  <cols>
    <col min="1" max="1" width="11.5703125" customWidth="1"/>
    <col min="2" max="2" width="40.85546875" customWidth="1"/>
    <col min="3" max="3" width="8.42578125" customWidth="1"/>
    <col min="4" max="4" width="11.42578125" customWidth="1"/>
    <col min="5" max="5" width="10.85546875" customWidth="1"/>
    <col min="6" max="6" width="9.7109375" customWidth="1"/>
    <col min="7" max="7" width="30" customWidth="1"/>
    <col min="8" max="26" width="8.7109375" customWidth="1"/>
  </cols>
  <sheetData>
    <row r="1" spans="1:26" ht="41.25" customHeight="1">
      <c r="A1" s="188" t="s">
        <v>0</v>
      </c>
      <c r="B1" s="186" t="s">
        <v>2</v>
      </c>
      <c r="C1" s="187"/>
      <c r="D1" s="184" t="s">
        <v>3</v>
      </c>
      <c r="E1" s="184" t="s">
        <v>4</v>
      </c>
      <c r="F1" s="186" t="s">
        <v>5</v>
      </c>
      <c r="G1" s="187"/>
    </row>
    <row r="2" spans="1:26" ht="18.75" customHeight="1">
      <c r="A2" s="185"/>
      <c r="B2" s="81" t="s">
        <v>6</v>
      </c>
      <c r="C2" s="81" t="s">
        <v>7</v>
      </c>
      <c r="D2" s="185"/>
      <c r="E2" s="185"/>
      <c r="F2" s="84" t="s">
        <v>138</v>
      </c>
      <c r="G2" s="81" t="s">
        <v>8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>
      <c r="A3" s="92" t="s">
        <v>10</v>
      </c>
      <c r="B3" s="90" t="s">
        <v>154</v>
      </c>
      <c r="C3" s="89" t="s">
        <v>12</v>
      </c>
      <c r="D3" s="79">
        <v>6</v>
      </c>
      <c r="E3" s="79"/>
      <c r="F3" s="79" t="s">
        <v>11</v>
      </c>
      <c r="G3" s="8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0.75" customHeight="1">
      <c r="A4" s="92" t="s">
        <v>10</v>
      </c>
      <c r="B4" s="91" t="s">
        <v>150</v>
      </c>
      <c r="C4" s="89" t="s">
        <v>12</v>
      </c>
      <c r="D4" s="80">
        <v>5</v>
      </c>
      <c r="E4" s="80"/>
      <c r="F4" s="79" t="s">
        <v>11</v>
      </c>
      <c r="G4" s="78"/>
    </row>
    <row r="5" spans="1:26" ht="29.25" customHeight="1">
      <c r="A5" s="92" t="s">
        <v>10</v>
      </c>
      <c r="B5" s="91" t="s">
        <v>151</v>
      </c>
      <c r="C5" s="89" t="s">
        <v>12</v>
      </c>
      <c r="D5" s="80">
        <v>8</v>
      </c>
      <c r="E5" s="80"/>
      <c r="F5" s="79" t="s">
        <v>11</v>
      </c>
      <c r="G5" s="78"/>
    </row>
    <row r="6" spans="1:26" ht="20.100000000000001" customHeight="1">
      <c r="A6" s="92" t="s">
        <v>10</v>
      </c>
      <c r="B6" s="91" t="s">
        <v>145</v>
      </c>
      <c r="C6" s="89" t="s">
        <v>12</v>
      </c>
      <c r="D6" s="80">
        <v>3</v>
      </c>
      <c r="E6" s="80"/>
      <c r="F6" s="79" t="s">
        <v>11</v>
      </c>
      <c r="G6" s="78"/>
    </row>
    <row r="7" spans="1:26" ht="20.100000000000001" customHeight="1">
      <c r="A7" s="92" t="s">
        <v>10</v>
      </c>
      <c r="B7" s="91" t="s">
        <v>146</v>
      </c>
      <c r="C7" s="89" t="s">
        <v>12</v>
      </c>
      <c r="D7" s="80">
        <v>3</v>
      </c>
      <c r="E7" s="80">
        <f>SUM(D3:D7)</f>
        <v>25</v>
      </c>
      <c r="F7" s="79" t="s">
        <v>11</v>
      </c>
      <c r="G7" s="78"/>
    </row>
    <row r="8" spans="1:26" ht="20.100000000000001" customHeight="1">
      <c r="A8" s="92" t="s">
        <v>17</v>
      </c>
      <c r="B8" s="90" t="s">
        <v>147</v>
      </c>
      <c r="C8" s="89" t="s">
        <v>12</v>
      </c>
      <c r="D8" s="79">
        <v>13</v>
      </c>
      <c r="E8" s="79"/>
      <c r="F8" s="79" t="s">
        <v>11</v>
      </c>
      <c r="G8" s="8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>
      <c r="A9" s="77" t="s">
        <v>17</v>
      </c>
      <c r="B9" s="91" t="s">
        <v>148</v>
      </c>
      <c r="C9" s="89" t="s">
        <v>12</v>
      </c>
      <c r="D9" s="80">
        <v>4</v>
      </c>
      <c r="E9" s="80"/>
      <c r="F9" s="79" t="s">
        <v>11</v>
      </c>
      <c r="G9" s="78"/>
    </row>
    <row r="10" spans="1:26" ht="18" customHeight="1">
      <c r="A10" s="77" t="s">
        <v>17</v>
      </c>
      <c r="B10" s="91" t="s">
        <v>149</v>
      </c>
      <c r="C10" s="89" t="s">
        <v>12</v>
      </c>
      <c r="D10" s="80">
        <v>6</v>
      </c>
      <c r="E10" s="80">
        <f>SUM(D8:D10)</f>
        <v>23</v>
      </c>
      <c r="F10" s="79" t="s">
        <v>11</v>
      </c>
      <c r="G10" s="78"/>
    </row>
    <row r="11" spans="1:26" ht="18" customHeight="1" thickBot="1">
      <c r="J11" s="93"/>
    </row>
    <row r="12" spans="1:26" ht="18" customHeight="1" thickBot="1">
      <c r="E12" s="94">
        <f>SUM(E10,E7)</f>
        <v>48</v>
      </c>
    </row>
    <row r="13" spans="1:26" ht="18" customHeight="1"/>
    <row r="14" spans="1:26" ht="18" customHeight="1"/>
    <row r="15" spans="1:26" ht="18" customHeight="1"/>
    <row r="16" spans="1:26" ht="18" customHeight="1"/>
    <row r="17" ht="18" customHeight="1"/>
    <row r="18" ht="18" customHeight="1"/>
    <row r="19" ht="18" customHeight="1"/>
    <row r="20" ht="18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A1:A2"/>
    <mergeCell ref="B1:C1"/>
    <mergeCell ref="D1:D2"/>
    <mergeCell ref="E1:E2"/>
    <mergeCell ref="F1:G1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Z998"/>
  <sheetViews>
    <sheetView workbookViewId="0">
      <selection activeCell="E14" sqref="E14"/>
    </sheetView>
  </sheetViews>
  <sheetFormatPr defaultColWidth="14.42578125" defaultRowHeight="15" customHeight="1"/>
  <cols>
    <col min="1" max="1" width="18.28515625" customWidth="1"/>
    <col min="2" max="2" width="40.85546875" customWidth="1"/>
    <col min="3" max="3" width="9.140625" customWidth="1"/>
    <col min="4" max="4" width="11.42578125" customWidth="1"/>
    <col min="5" max="5" width="10.140625" customWidth="1"/>
    <col min="6" max="6" width="9.140625" customWidth="1"/>
    <col min="7" max="7" width="28.7109375" customWidth="1"/>
    <col min="8" max="16" width="8.5703125" customWidth="1"/>
    <col min="17" max="26" width="12.5703125" customWidth="1"/>
  </cols>
  <sheetData>
    <row r="1" spans="1:26" ht="41.25" customHeight="1">
      <c r="A1" s="188" t="s">
        <v>0</v>
      </c>
      <c r="B1" s="186" t="s">
        <v>2</v>
      </c>
      <c r="C1" s="187"/>
      <c r="D1" s="184" t="s">
        <v>3</v>
      </c>
      <c r="E1" s="184" t="s">
        <v>4</v>
      </c>
      <c r="F1" s="186" t="s">
        <v>5</v>
      </c>
      <c r="G1" s="187"/>
    </row>
    <row r="2" spans="1:26" ht="18.75" customHeight="1">
      <c r="A2" s="185"/>
      <c r="B2" s="81" t="s">
        <v>6</v>
      </c>
      <c r="C2" s="81" t="s">
        <v>7</v>
      </c>
      <c r="D2" s="185"/>
      <c r="E2" s="185"/>
      <c r="F2" s="84" t="s">
        <v>138</v>
      </c>
      <c r="G2" s="81" t="s">
        <v>8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>
      <c r="A3" s="92" t="s">
        <v>10</v>
      </c>
      <c r="B3" s="90" t="s">
        <v>153</v>
      </c>
      <c r="C3" s="89" t="s">
        <v>12</v>
      </c>
      <c r="D3" s="79">
        <v>6</v>
      </c>
      <c r="E3" s="79"/>
      <c r="F3" s="79" t="s">
        <v>11</v>
      </c>
      <c r="G3" s="80"/>
    </row>
    <row r="4" spans="1:26" ht="31.5" customHeight="1">
      <c r="A4" s="92" t="s">
        <v>10</v>
      </c>
      <c r="B4" s="91" t="s">
        <v>150</v>
      </c>
      <c r="C4" s="89" t="s">
        <v>12</v>
      </c>
      <c r="D4" s="80">
        <v>5</v>
      </c>
      <c r="E4" s="80"/>
      <c r="F4" s="79" t="s">
        <v>11</v>
      </c>
      <c r="G4" s="78"/>
    </row>
    <row r="5" spans="1:26" ht="29.25" customHeight="1">
      <c r="A5" s="92" t="s">
        <v>10</v>
      </c>
      <c r="B5" s="91" t="s">
        <v>151</v>
      </c>
      <c r="C5" s="89" t="s">
        <v>12</v>
      </c>
      <c r="D5" s="80">
        <v>8</v>
      </c>
      <c r="E5" s="80"/>
      <c r="F5" s="79" t="s">
        <v>11</v>
      </c>
      <c r="G5" s="78"/>
    </row>
    <row r="6" spans="1:26" ht="20.100000000000001" customHeight="1">
      <c r="A6" s="92" t="s">
        <v>10</v>
      </c>
      <c r="B6" s="91" t="s">
        <v>145</v>
      </c>
      <c r="C6" s="89" t="s">
        <v>12</v>
      </c>
      <c r="D6" s="80">
        <v>3</v>
      </c>
      <c r="E6" s="80"/>
      <c r="F6" s="79" t="s">
        <v>11</v>
      </c>
      <c r="G6" s="78"/>
    </row>
    <row r="7" spans="1:26" ht="20.100000000000001" customHeight="1">
      <c r="A7" s="92" t="s">
        <v>10</v>
      </c>
      <c r="B7" s="91" t="s">
        <v>146</v>
      </c>
      <c r="C7" s="89" t="s">
        <v>12</v>
      </c>
      <c r="D7" s="80">
        <v>3</v>
      </c>
      <c r="E7" s="80">
        <f>SUM(D3:D7)</f>
        <v>25</v>
      </c>
      <c r="F7" s="79" t="s">
        <v>11</v>
      </c>
      <c r="G7" s="78"/>
    </row>
    <row r="8" spans="1:26" ht="20.100000000000001" customHeight="1">
      <c r="A8" s="92" t="s">
        <v>17</v>
      </c>
      <c r="B8" s="90" t="s">
        <v>152</v>
      </c>
      <c r="C8" s="89" t="s">
        <v>12</v>
      </c>
      <c r="D8" s="79">
        <v>14</v>
      </c>
      <c r="E8" s="79"/>
      <c r="F8" s="79" t="s">
        <v>11</v>
      </c>
      <c r="G8" s="80"/>
    </row>
    <row r="9" spans="1:26" ht="20.100000000000001" customHeight="1">
      <c r="A9" s="77" t="s">
        <v>17</v>
      </c>
      <c r="B9" s="91" t="s">
        <v>148</v>
      </c>
      <c r="C9" s="89" t="s">
        <v>12</v>
      </c>
      <c r="D9" s="80">
        <v>4</v>
      </c>
      <c r="E9" s="80"/>
      <c r="F9" s="79" t="s">
        <v>11</v>
      </c>
      <c r="G9" s="78"/>
    </row>
    <row r="10" spans="1:26" ht="20.100000000000001" customHeight="1">
      <c r="A10" s="77" t="s">
        <v>17</v>
      </c>
      <c r="B10" s="91" t="s">
        <v>149</v>
      </c>
      <c r="C10" s="89" t="s">
        <v>12</v>
      </c>
      <c r="D10" s="80">
        <v>6</v>
      </c>
      <c r="E10" s="80">
        <f>SUM(D8:D10)</f>
        <v>24</v>
      </c>
      <c r="F10" s="79" t="s">
        <v>11</v>
      </c>
      <c r="G10" s="78"/>
    </row>
    <row r="11" spans="1:26" ht="12.75" customHeight="1" thickBot="1"/>
    <row r="12" spans="1:26" ht="12.75" customHeight="1" thickBot="1">
      <c r="E12" s="94">
        <f>SUM(E7,E10)</f>
        <v>49</v>
      </c>
    </row>
    <row r="13" spans="1:26" ht="12.75" customHeight="1"/>
    <row r="14" spans="1:26" ht="12.75" customHeight="1"/>
    <row r="15" spans="1:26" ht="12.75" customHeight="1"/>
    <row r="16" spans="1:2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5">
    <mergeCell ref="A1:A2"/>
    <mergeCell ref="B1:C1"/>
    <mergeCell ref="D1:D2"/>
    <mergeCell ref="E1:E2"/>
    <mergeCell ref="F1:G1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1"/>
  <sheetViews>
    <sheetView topLeftCell="A6" workbookViewId="0">
      <selection activeCell="E20" sqref="E20"/>
    </sheetView>
  </sheetViews>
  <sheetFormatPr defaultColWidth="14.42578125" defaultRowHeight="15" customHeight="1"/>
  <cols>
    <col min="1" max="1" width="18.28515625" customWidth="1"/>
    <col min="2" max="2" width="41.28515625" customWidth="1"/>
    <col min="3" max="3" width="9.140625" customWidth="1"/>
    <col min="4" max="4" width="11.28515625" customWidth="1"/>
    <col min="5" max="5" width="11.85546875" customWidth="1"/>
    <col min="6" max="6" width="9.140625" customWidth="1"/>
    <col min="7" max="7" width="29.5703125" customWidth="1"/>
    <col min="8" max="26" width="12.5703125" customWidth="1"/>
  </cols>
  <sheetData>
    <row r="1" spans="1:26" ht="58.5" customHeight="1">
      <c r="A1" s="189" t="s">
        <v>0</v>
      </c>
      <c r="B1" s="190" t="s">
        <v>35</v>
      </c>
      <c r="C1" s="191"/>
      <c r="D1" s="189" t="s">
        <v>36</v>
      </c>
      <c r="E1" s="189" t="s">
        <v>4</v>
      </c>
      <c r="F1" s="190" t="s">
        <v>5</v>
      </c>
      <c r="G1" s="187"/>
    </row>
    <row r="2" spans="1:26" ht="12.75">
      <c r="A2" s="185"/>
      <c r="B2" s="5" t="s">
        <v>6</v>
      </c>
      <c r="C2" s="5" t="s">
        <v>37</v>
      </c>
      <c r="D2" s="185"/>
      <c r="E2" s="185"/>
      <c r="F2" s="5" t="s">
        <v>38</v>
      </c>
      <c r="G2" s="17" t="s">
        <v>39</v>
      </c>
    </row>
    <row r="3" spans="1:26" ht="75" customHeight="1">
      <c r="A3" s="18">
        <v>43245</v>
      </c>
      <c r="B3" s="5" t="s">
        <v>52</v>
      </c>
      <c r="C3" s="5" t="s">
        <v>12</v>
      </c>
      <c r="D3" s="20">
        <v>24</v>
      </c>
      <c r="E3" s="20">
        <v>24</v>
      </c>
      <c r="F3" s="5" t="s">
        <v>11</v>
      </c>
      <c r="G3" s="17"/>
    </row>
    <row r="4" spans="1:26" ht="75" customHeight="1">
      <c r="A4" s="22">
        <v>43246</v>
      </c>
      <c r="B4" s="23" t="s">
        <v>55</v>
      </c>
      <c r="C4" s="23" t="s">
        <v>12</v>
      </c>
      <c r="D4" s="25">
        <v>20</v>
      </c>
      <c r="E4" s="25">
        <v>20</v>
      </c>
      <c r="F4" s="23" t="s">
        <v>11</v>
      </c>
      <c r="G4" s="26"/>
    </row>
    <row r="5" spans="1:26" ht="12.75" customHeight="1"/>
    <row r="6" spans="1:26" ht="41.25" customHeight="1">
      <c r="A6" s="188" t="s">
        <v>0</v>
      </c>
      <c r="B6" s="186" t="s">
        <v>2</v>
      </c>
      <c r="C6" s="187"/>
      <c r="D6" s="184" t="s">
        <v>3</v>
      </c>
      <c r="E6" s="184" t="s">
        <v>4</v>
      </c>
      <c r="F6" s="186" t="s">
        <v>5</v>
      </c>
      <c r="G6" s="187"/>
    </row>
    <row r="7" spans="1:26" ht="18.75" customHeight="1">
      <c r="A7" s="185"/>
      <c r="B7" s="81" t="s">
        <v>6</v>
      </c>
      <c r="C7" s="81" t="s">
        <v>7</v>
      </c>
      <c r="D7" s="185"/>
      <c r="E7" s="185"/>
      <c r="F7" s="84" t="s">
        <v>138</v>
      </c>
      <c r="G7" s="81" t="s">
        <v>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100000000000001" customHeight="1">
      <c r="A8" s="92" t="s">
        <v>10</v>
      </c>
      <c r="B8" s="90" t="s">
        <v>155</v>
      </c>
      <c r="C8" s="89" t="s">
        <v>12</v>
      </c>
      <c r="D8" s="79">
        <v>2</v>
      </c>
      <c r="E8" s="79"/>
      <c r="F8" s="79" t="s">
        <v>11</v>
      </c>
      <c r="G8" s="8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0.100000000000001" customHeight="1">
      <c r="A9" s="92" t="s">
        <v>10</v>
      </c>
      <c r="B9" s="91" t="s">
        <v>156</v>
      </c>
      <c r="C9" s="89" t="s">
        <v>12</v>
      </c>
      <c r="D9" s="80">
        <v>8</v>
      </c>
      <c r="E9" s="80"/>
      <c r="F9" s="79" t="s">
        <v>11</v>
      </c>
      <c r="G9" s="78"/>
    </row>
    <row r="10" spans="1:26" ht="20.100000000000001" customHeight="1">
      <c r="A10" s="92" t="s">
        <v>10</v>
      </c>
      <c r="B10" s="91" t="s">
        <v>157</v>
      </c>
      <c r="C10" s="89" t="s">
        <v>12</v>
      </c>
      <c r="D10" s="80">
        <v>3</v>
      </c>
      <c r="E10" s="80"/>
      <c r="F10" s="79"/>
      <c r="G10" s="78"/>
    </row>
    <row r="11" spans="1:26" ht="20.100000000000001" customHeight="1">
      <c r="A11" s="92" t="s">
        <v>10</v>
      </c>
      <c r="B11" s="91" t="s">
        <v>158</v>
      </c>
      <c r="C11" s="89" t="s">
        <v>12</v>
      </c>
      <c r="D11" s="80">
        <v>5</v>
      </c>
      <c r="E11" s="80"/>
      <c r="F11" s="79" t="s">
        <v>11</v>
      </c>
      <c r="G11" s="78"/>
    </row>
    <row r="12" spans="1:26" ht="20.100000000000001" customHeight="1">
      <c r="A12" s="92" t="s">
        <v>10</v>
      </c>
      <c r="B12" s="91" t="s">
        <v>145</v>
      </c>
      <c r="C12" s="89" t="s">
        <v>12</v>
      </c>
      <c r="D12" s="80">
        <v>3</v>
      </c>
      <c r="E12" s="80"/>
      <c r="F12" s="79" t="s">
        <v>11</v>
      </c>
      <c r="G12" s="78"/>
    </row>
    <row r="13" spans="1:26" ht="20.100000000000001" customHeight="1">
      <c r="A13" s="92" t="s">
        <v>10</v>
      </c>
      <c r="B13" s="91" t="s">
        <v>146</v>
      </c>
      <c r="C13" s="89" t="s">
        <v>12</v>
      </c>
      <c r="D13" s="80">
        <v>3</v>
      </c>
      <c r="E13" s="80">
        <f>SUM(D8:D13)</f>
        <v>24</v>
      </c>
      <c r="F13" s="79" t="s">
        <v>11</v>
      </c>
      <c r="G13" s="78"/>
    </row>
    <row r="14" spans="1:26" ht="20.100000000000001" customHeight="1">
      <c r="A14" s="92" t="s">
        <v>17</v>
      </c>
      <c r="B14" s="90" t="s">
        <v>160</v>
      </c>
      <c r="C14" s="89" t="s">
        <v>12</v>
      </c>
      <c r="D14" s="79">
        <v>12</v>
      </c>
      <c r="E14" s="79"/>
      <c r="F14" s="79" t="s">
        <v>11</v>
      </c>
      <c r="G14" s="8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0.100000000000001" customHeight="1">
      <c r="A15" s="92" t="s">
        <v>17</v>
      </c>
      <c r="B15" s="90" t="s">
        <v>159</v>
      </c>
      <c r="C15" s="89" t="s">
        <v>12</v>
      </c>
      <c r="D15" s="79">
        <v>2</v>
      </c>
      <c r="E15" s="79"/>
      <c r="F15" s="79"/>
      <c r="G15" s="80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0.100000000000001" customHeight="1">
      <c r="A16" s="77" t="s">
        <v>17</v>
      </c>
      <c r="B16" s="91" t="s">
        <v>161</v>
      </c>
      <c r="C16" s="89" t="s">
        <v>12</v>
      </c>
      <c r="D16" s="80">
        <v>6</v>
      </c>
      <c r="E16" s="80">
        <f>SUM(D14:D16)</f>
        <v>20</v>
      </c>
      <c r="F16" s="79" t="s">
        <v>11</v>
      </c>
      <c r="G16" s="78"/>
    </row>
    <row r="17" spans="5:5" ht="12.75" customHeight="1" thickBot="1"/>
    <row r="18" spans="5:5" ht="12.75" customHeight="1" thickBot="1">
      <c r="E18" s="94">
        <f>SUM(E16,E13)</f>
        <v>44</v>
      </c>
    </row>
    <row r="19" spans="5:5" ht="12.75" customHeight="1"/>
    <row r="20" spans="5:5" ht="12.75" customHeight="1"/>
    <row r="21" spans="5:5" ht="12.75" customHeight="1"/>
    <row r="22" spans="5:5" ht="12.75" customHeight="1"/>
    <row r="23" spans="5:5" ht="12.75" customHeight="1"/>
    <row r="24" spans="5:5" ht="12.75" customHeight="1"/>
    <row r="25" spans="5:5" ht="12.75" customHeight="1"/>
    <row r="26" spans="5:5" ht="12.75" customHeight="1"/>
    <row r="27" spans="5:5" ht="12.75" customHeight="1"/>
    <row r="28" spans="5:5" ht="12.75" customHeight="1"/>
    <row r="29" spans="5:5" ht="12.75" customHeight="1"/>
    <row r="30" spans="5:5" ht="12.75" customHeight="1"/>
    <row r="31" spans="5:5" ht="12.75" customHeight="1"/>
    <row r="32" spans="5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A6:A7"/>
    <mergeCell ref="B6:C6"/>
    <mergeCell ref="D6:D7"/>
    <mergeCell ref="E6:E7"/>
    <mergeCell ref="F6:G6"/>
    <mergeCell ref="A1:A2"/>
    <mergeCell ref="B1:C1"/>
    <mergeCell ref="D1:D2"/>
    <mergeCell ref="E1:E2"/>
    <mergeCell ref="F1:G1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2"/>
  <sheetViews>
    <sheetView workbookViewId="0">
      <selection activeCell="E17" sqref="E17"/>
    </sheetView>
  </sheetViews>
  <sheetFormatPr defaultColWidth="14.42578125" defaultRowHeight="15" customHeight="1"/>
  <cols>
    <col min="1" max="1" width="11.5703125" customWidth="1"/>
    <col min="2" max="2" width="43.7109375" customWidth="1"/>
    <col min="3" max="3" width="6.7109375" customWidth="1"/>
    <col min="4" max="4" width="11.42578125" customWidth="1"/>
    <col min="5" max="5" width="10.85546875" customWidth="1"/>
    <col min="6" max="6" width="9.7109375" customWidth="1"/>
    <col min="7" max="7" width="30" customWidth="1"/>
    <col min="8" max="26" width="8.7109375" customWidth="1"/>
  </cols>
  <sheetData>
    <row r="1" spans="1:26" ht="41.25" customHeight="1">
      <c r="A1" s="184" t="s">
        <v>0</v>
      </c>
      <c r="B1" s="186" t="s">
        <v>2</v>
      </c>
      <c r="C1" s="187"/>
      <c r="D1" s="184" t="s">
        <v>3</v>
      </c>
      <c r="E1" s="184" t="s">
        <v>4</v>
      </c>
      <c r="F1" s="186" t="s">
        <v>5</v>
      </c>
      <c r="G1" s="187"/>
    </row>
    <row r="2" spans="1:26" ht="18.75" customHeight="1">
      <c r="A2" s="185"/>
      <c r="B2" s="81" t="s">
        <v>6</v>
      </c>
      <c r="C2" s="81" t="s">
        <v>7</v>
      </c>
      <c r="D2" s="185"/>
      <c r="E2" s="185"/>
      <c r="F2" s="84" t="s">
        <v>138</v>
      </c>
      <c r="G2" s="81" t="s">
        <v>8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.75" customHeight="1">
      <c r="A3" s="89" t="s">
        <v>189</v>
      </c>
      <c r="B3" s="90" t="s">
        <v>194</v>
      </c>
      <c r="C3" s="89" t="s">
        <v>93</v>
      </c>
      <c r="D3" s="96">
        <v>4</v>
      </c>
      <c r="E3" s="97"/>
      <c r="F3" s="79" t="s">
        <v>11</v>
      </c>
      <c r="G3" s="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89" t="s">
        <v>189</v>
      </c>
      <c r="B4" s="90" t="s">
        <v>190</v>
      </c>
      <c r="C4" s="89" t="s">
        <v>93</v>
      </c>
      <c r="D4" s="96">
        <v>4</v>
      </c>
      <c r="E4" s="96">
        <f>SUM(D3:D4)</f>
        <v>8</v>
      </c>
      <c r="F4" s="79" t="s">
        <v>11</v>
      </c>
      <c r="G4" s="8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100000000000001" customHeight="1">
      <c r="A5" s="89" t="s">
        <v>92</v>
      </c>
      <c r="B5" s="90" t="s">
        <v>180</v>
      </c>
      <c r="C5" s="89" t="s">
        <v>93</v>
      </c>
      <c r="D5" s="79">
        <v>3</v>
      </c>
      <c r="E5" s="79"/>
      <c r="F5" s="79" t="s">
        <v>11</v>
      </c>
      <c r="G5" s="80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0.100000000000001" customHeight="1">
      <c r="A6" s="89" t="s">
        <v>92</v>
      </c>
      <c r="B6" s="91" t="s">
        <v>181</v>
      </c>
      <c r="C6" s="89" t="s">
        <v>93</v>
      </c>
      <c r="D6" s="80">
        <v>10</v>
      </c>
      <c r="E6" s="80"/>
      <c r="F6" s="79" t="s">
        <v>11</v>
      </c>
      <c r="G6" s="78"/>
    </row>
    <row r="7" spans="1:26" ht="20.100000000000001" customHeight="1">
      <c r="A7" s="89" t="s">
        <v>92</v>
      </c>
      <c r="B7" s="91" t="s">
        <v>182</v>
      </c>
      <c r="C7" s="89" t="s">
        <v>93</v>
      </c>
      <c r="D7" s="80">
        <v>1</v>
      </c>
      <c r="E7" s="80"/>
      <c r="F7" s="79" t="s">
        <v>11</v>
      </c>
      <c r="G7" s="78"/>
    </row>
    <row r="8" spans="1:26" ht="20.100000000000001" customHeight="1">
      <c r="A8" s="89" t="s">
        <v>92</v>
      </c>
      <c r="B8" s="91" t="s">
        <v>183</v>
      </c>
      <c r="C8" s="89" t="s">
        <v>93</v>
      </c>
      <c r="D8" s="80">
        <v>4</v>
      </c>
      <c r="E8" s="80"/>
      <c r="F8" s="79" t="s">
        <v>11</v>
      </c>
      <c r="G8" s="78"/>
    </row>
    <row r="9" spans="1:26" ht="20.100000000000001" customHeight="1">
      <c r="A9" s="89" t="s">
        <v>92</v>
      </c>
      <c r="B9" s="91" t="s">
        <v>184</v>
      </c>
      <c r="C9" s="89" t="s">
        <v>93</v>
      </c>
      <c r="D9" s="80">
        <v>1</v>
      </c>
      <c r="E9" s="80"/>
      <c r="F9" s="79" t="s">
        <v>11</v>
      </c>
      <c r="G9" s="78"/>
    </row>
    <row r="10" spans="1:26" ht="20.100000000000001" customHeight="1">
      <c r="A10" s="89" t="s">
        <v>92</v>
      </c>
      <c r="B10" s="91" t="s">
        <v>185</v>
      </c>
      <c r="C10" s="89" t="s">
        <v>93</v>
      </c>
      <c r="D10" s="80">
        <v>1</v>
      </c>
      <c r="E10" s="80"/>
      <c r="F10" s="79" t="s">
        <v>11</v>
      </c>
      <c r="G10" s="78"/>
    </row>
    <row r="11" spans="1:26" ht="20.100000000000001" customHeight="1">
      <c r="A11" s="89" t="s">
        <v>92</v>
      </c>
      <c r="B11" s="91" t="s">
        <v>186</v>
      </c>
      <c r="C11" s="89" t="s">
        <v>93</v>
      </c>
      <c r="D11" s="80">
        <v>3</v>
      </c>
      <c r="E11" s="80"/>
      <c r="F11" s="79" t="s">
        <v>11</v>
      </c>
      <c r="G11" s="78"/>
    </row>
    <row r="12" spans="1:26" ht="20.100000000000001" customHeight="1">
      <c r="A12" s="89" t="s">
        <v>92</v>
      </c>
      <c r="B12" s="91" t="s">
        <v>187</v>
      </c>
      <c r="C12" s="89" t="s">
        <v>93</v>
      </c>
      <c r="D12" s="80">
        <v>1</v>
      </c>
      <c r="E12" s="80"/>
      <c r="F12" s="79" t="s">
        <v>11</v>
      </c>
      <c r="G12" s="78"/>
    </row>
    <row r="13" spans="1:26" ht="20.100000000000001" customHeight="1">
      <c r="A13" s="89" t="s">
        <v>92</v>
      </c>
      <c r="B13" s="91" t="s">
        <v>188</v>
      </c>
      <c r="C13" s="89" t="s">
        <v>93</v>
      </c>
      <c r="D13" s="80">
        <v>6</v>
      </c>
      <c r="E13" s="80">
        <f>SUM(D5:D13)</f>
        <v>30</v>
      </c>
      <c r="F13" s="79" t="s">
        <v>11</v>
      </c>
      <c r="G13" s="78"/>
    </row>
    <row r="14" spans="1:26" ht="18" customHeight="1" thickBot="1"/>
    <row r="15" spans="1:26" ht="18" customHeight="1" thickBot="1">
      <c r="E15" s="94">
        <f>SUM(E13,E4)</f>
        <v>38</v>
      </c>
    </row>
    <row r="16" spans="1:2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">
    <mergeCell ref="A1:A2"/>
    <mergeCell ref="B1:C1"/>
    <mergeCell ref="D1:D2"/>
    <mergeCell ref="E1:E2"/>
    <mergeCell ref="F1:G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97"/>
  <sheetViews>
    <sheetView workbookViewId="0">
      <selection activeCell="E20" sqref="E20"/>
    </sheetView>
  </sheetViews>
  <sheetFormatPr defaultColWidth="14.42578125" defaultRowHeight="15" customHeight="1"/>
  <cols>
    <col min="1" max="1" width="18.28515625" customWidth="1"/>
    <col min="2" max="2" width="41.85546875" customWidth="1"/>
    <col min="3" max="3" width="8.140625" customWidth="1"/>
    <col min="4" max="4" width="11.7109375" customWidth="1"/>
    <col min="5" max="5" width="11.28515625" customWidth="1"/>
    <col min="6" max="6" width="9.140625" customWidth="1"/>
    <col min="7" max="7" width="30" customWidth="1"/>
    <col min="8" max="16" width="8.5703125" customWidth="1"/>
    <col min="17" max="26" width="12.5703125" customWidth="1"/>
  </cols>
  <sheetData>
    <row r="1" spans="1:7" ht="40.5" customHeight="1">
      <c r="A1" s="188" t="s">
        <v>0</v>
      </c>
      <c r="B1" s="186" t="s">
        <v>2</v>
      </c>
      <c r="C1" s="187"/>
      <c r="D1" s="184" t="s">
        <v>3</v>
      </c>
      <c r="E1" s="184" t="s">
        <v>4</v>
      </c>
      <c r="F1" s="186" t="s">
        <v>5</v>
      </c>
      <c r="G1" s="187"/>
    </row>
    <row r="2" spans="1:7" ht="18.75" customHeight="1">
      <c r="A2" s="185"/>
      <c r="B2" s="81" t="s">
        <v>6</v>
      </c>
      <c r="C2" s="81" t="s">
        <v>7</v>
      </c>
      <c r="D2" s="185"/>
      <c r="E2" s="185"/>
      <c r="F2" s="84" t="s">
        <v>138</v>
      </c>
      <c r="G2" s="81" t="s">
        <v>8</v>
      </c>
    </row>
    <row r="3" spans="1:7" ht="20.100000000000001" customHeight="1">
      <c r="A3" s="89" t="s">
        <v>162</v>
      </c>
      <c r="B3" s="90" t="s">
        <v>163</v>
      </c>
      <c r="C3" s="89" t="s">
        <v>85</v>
      </c>
      <c r="D3" s="79">
        <v>4</v>
      </c>
      <c r="E3" s="79"/>
      <c r="F3" s="79" t="s">
        <v>11</v>
      </c>
      <c r="G3" s="80"/>
    </row>
    <row r="4" spans="1:7" ht="20.100000000000001" customHeight="1">
      <c r="A4" s="89" t="s">
        <v>162</v>
      </c>
      <c r="B4" s="82" t="s">
        <v>164</v>
      </c>
      <c r="C4" s="89" t="s">
        <v>85</v>
      </c>
      <c r="D4" s="80">
        <v>4</v>
      </c>
      <c r="E4" s="80"/>
      <c r="F4" s="79" t="s">
        <v>11</v>
      </c>
      <c r="G4" s="78"/>
    </row>
    <row r="5" spans="1:7" ht="20.100000000000001" customHeight="1">
      <c r="A5" s="89" t="s">
        <v>162</v>
      </c>
      <c r="B5" s="82" t="s">
        <v>165</v>
      </c>
      <c r="C5" s="89" t="s">
        <v>85</v>
      </c>
      <c r="D5" s="80">
        <v>6</v>
      </c>
      <c r="E5" s="80"/>
      <c r="F5" s="79" t="s">
        <v>11</v>
      </c>
      <c r="G5" s="78"/>
    </row>
    <row r="6" spans="1:7" ht="20.100000000000001" customHeight="1">
      <c r="A6" s="89" t="s">
        <v>162</v>
      </c>
      <c r="B6" s="82" t="s">
        <v>166</v>
      </c>
      <c r="C6" s="89" t="s">
        <v>85</v>
      </c>
      <c r="D6" s="80">
        <v>2</v>
      </c>
      <c r="E6" s="80"/>
      <c r="F6" s="79" t="s">
        <v>11</v>
      </c>
      <c r="G6" s="78"/>
    </row>
    <row r="7" spans="1:7" ht="20.100000000000001" customHeight="1">
      <c r="A7" s="89" t="s">
        <v>162</v>
      </c>
      <c r="B7" s="90" t="s">
        <v>167</v>
      </c>
      <c r="C7" s="89" t="s">
        <v>85</v>
      </c>
      <c r="D7" s="80">
        <v>3</v>
      </c>
      <c r="E7" s="80">
        <f>SUM(D3:D7)</f>
        <v>19</v>
      </c>
      <c r="F7" s="79" t="s">
        <v>11</v>
      </c>
      <c r="G7" s="78"/>
    </row>
    <row r="8" spans="1:7" ht="20.100000000000001" customHeight="1">
      <c r="A8" s="89" t="s">
        <v>177</v>
      </c>
      <c r="B8" s="90" t="s">
        <v>169</v>
      </c>
      <c r="C8" s="89" t="s">
        <v>85</v>
      </c>
      <c r="D8" s="95">
        <v>3</v>
      </c>
      <c r="E8" s="80"/>
      <c r="F8" s="79" t="s">
        <v>11</v>
      </c>
      <c r="G8" s="78"/>
    </row>
    <row r="9" spans="1:7" ht="20.100000000000001" customHeight="1">
      <c r="A9" s="89" t="s">
        <v>177</v>
      </c>
      <c r="B9" s="90" t="s">
        <v>170</v>
      </c>
      <c r="C9" s="89" t="s">
        <v>85</v>
      </c>
      <c r="D9" s="95">
        <v>2</v>
      </c>
      <c r="E9" s="80"/>
      <c r="F9" s="79" t="s">
        <v>11</v>
      </c>
      <c r="G9" s="78"/>
    </row>
    <row r="10" spans="1:7" ht="20.100000000000001" customHeight="1">
      <c r="A10" s="89" t="s">
        <v>177</v>
      </c>
      <c r="B10" s="90" t="s">
        <v>171</v>
      </c>
      <c r="C10" s="89" t="s">
        <v>85</v>
      </c>
      <c r="D10" s="95">
        <v>2</v>
      </c>
      <c r="E10" s="80"/>
      <c r="F10" s="79" t="s">
        <v>11</v>
      </c>
      <c r="G10" s="78"/>
    </row>
    <row r="11" spans="1:7" ht="20.100000000000001" customHeight="1">
      <c r="A11" s="89" t="s">
        <v>177</v>
      </c>
      <c r="B11" s="90" t="s">
        <v>168</v>
      </c>
      <c r="C11" s="89" t="s">
        <v>85</v>
      </c>
      <c r="D11" s="95">
        <v>2</v>
      </c>
      <c r="E11" s="80">
        <f>SUM(D8:D11)</f>
        <v>9</v>
      </c>
      <c r="F11" s="79" t="s">
        <v>11</v>
      </c>
      <c r="G11" s="78"/>
    </row>
    <row r="12" spans="1:7" ht="20.100000000000001" customHeight="1">
      <c r="A12" s="89" t="s">
        <v>178</v>
      </c>
      <c r="B12" s="90" t="s">
        <v>173</v>
      </c>
      <c r="C12" s="89" t="s">
        <v>179</v>
      </c>
      <c r="D12" s="80">
        <v>4</v>
      </c>
      <c r="E12" s="79"/>
      <c r="F12" s="79" t="s">
        <v>11</v>
      </c>
      <c r="G12" s="80"/>
    </row>
    <row r="13" spans="1:7" ht="20.100000000000001" customHeight="1">
      <c r="A13" s="89" t="s">
        <v>178</v>
      </c>
      <c r="B13" s="90" t="s">
        <v>174</v>
      </c>
      <c r="C13" s="89" t="s">
        <v>179</v>
      </c>
      <c r="D13" s="80">
        <v>2</v>
      </c>
      <c r="E13" s="80"/>
      <c r="F13" s="79" t="s">
        <v>11</v>
      </c>
      <c r="G13" s="78"/>
    </row>
    <row r="14" spans="1:7" ht="20.100000000000001" customHeight="1">
      <c r="A14" s="89" t="s">
        <v>178</v>
      </c>
      <c r="B14" s="90" t="s">
        <v>172</v>
      </c>
      <c r="C14" s="89" t="s">
        <v>87</v>
      </c>
      <c r="D14" s="80">
        <v>8</v>
      </c>
      <c r="E14" s="80"/>
      <c r="F14" s="79" t="s">
        <v>11</v>
      </c>
      <c r="G14" s="87"/>
    </row>
    <row r="15" spans="1:7" ht="20.100000000000001" customHeight="1">
      <c r="A15" s="89" t="s">
        <v>178</v>
      </c>
      <c r="B15" s="90" t="s">
        <v>175</v>
      </c>
      <c r="C15" s="89" t="s">
        <v>87</v>
      </c>
      <c r="D15" s="80">
        <v>1</v>
      </c>
      <c r="E15" s="80"/>
      <c r="F15" s="79" t="s">
        <v>11</v>
      </c>
      <c r="G15" s="87"/>
    </row>
    <row r="16" spans="1:7" ht="20.100000000000001" customHeight="1">
      <c r="A16" s="89" t="s">
        <v>178</v>
      </c>
      <c r="B16" s="90" t="s">
        <v>176</v>
      </c>
      <c r="C16" s="89" t="s">
        <v>87</v>
      </c>
      <c r="D16" s="80">
        <v>5</v>
      </c>
      <c r="E16" s="80">
        <f>SUM(D12:D16)</f>
        <v>20</v>
      </c>
      <c r="F16" s="79" t="s">
        <v>11</v>
      </c>
      <c r="G16" s="87"/>
    </row>
    <row r="17" spans="5:5" ht="12.75" customHeight="1" thickBot="1"/>
    <row r="18" spans="5:5" ht="12.75" customHeight="1" thickBot="1">
      <c r="E18" s="94">
        <f>SUM(E16,E11,E7)</f>
        <v>48</v>
      </c>
    </row>
    <row r="19" spans="5:5" ht="12.75" customHeight="1"/>
    <row r="20" spans="5:5" ht="12.75" customHeight="1"/>
    <row r="21" spans="5:5" ht="12.75" customHeight="1"/>
    <row r="22" spans="5:5" ht="12.75" customHeight="1"/>
    <row r="23" spans="5:5" ht="12.75" customHeight="1"/>
    <row r="24" spans="5:5" ht="12.75" customHeight="1"/>
    <row r="25" spans="5:5" ht="12.75" customHeight="1"/>
    <row r="26" spans="5:5" ht="12.75" customHeight="1"/>
    <row r="27" spans="5:5" ht="12.75" customHeight="1"/>
    <row r="28" spans="5:5" ht="12.75" customHeight="1"/>
    <row r="29" spans="5:5" ht="12.75" customHeight="1"/>
    <row r="30" spans="5:5" ht="12.75" customHeight="1"/>
    <row r="31" spans="5:5" ht="12.75" customHeight="1"/>
    <row r="32" spans="5: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A1:A2"/>
    <mergeCell ref="B1:C1"/>
    <mergeCell ref="D1:D2"/>
    <mergeCell ref="E1:E2"/>
    <mergeCell ref="F1:G1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7"/>
  <sheetViews>
    <sheetView workbookViewId="0">
      <selection activeCell="E9" sqref="E9"/>
    </sheetView>
  </sheetViews>
  <sheetFormatPr defaultColWidth="14.42578125" defaultRowHeight="15" customHeight="1"/>
  <cols>
    <col min="2" max="2" width="38.42578125" customWidth="1"/>
    <col min="3" max="3" width="9.28515625" customWidth="1"/>
    <col min="4" max="4" width="13.140625" customWidth="1"/>
    <col min="5" max="5" width="11.140625" customWidth="1"/>
    <col min="7" max="7" width="25.85546875" customWidth="1"/>
  </cols>
  <sheetData>
    <row r="1" spans="1:8" ht="35.25" customHeight="1">
      <c r="A1" s="184" t="s">
        <v>0</v>
      </c>
      <c r="B1" s="186" t="s">
        <v>2</v>
      </c>
      <c r="C1" s="187"/>
      <c r="D1" s="184" t="s">
        <v>3</v>
      </c>
      <c r="E1" s="184" t="s">
        <v>4</v>
      </c>
      <c r="F1" s="186" t="s">
        <v>5</v>
      </c>
      <c r="G1" s="187"/>
    </row>
    <row r="2" spans="1:8" ht="15.75" customHeight="1">
      <c r="A2" s="185"/>
      <c r="B2" s="81" t="s">
        <v>6</v>
      </c>
      <c r="C2" s="81" t="s">
        <v>7</v>
      </c>
      <c r="D2" s="185"/>
      <c r="E2" s="185"/>
      <c r="F2" s="84" t="s">
        <v>138</v>
      </c>
      <c r="G2" s="81" t="s">
        <v>8</v>
      </c>
      <c r="H2" s="2"/>
    </row>
    <row r="3" spans="1:8" ht="20.100000000000001" customHeight="1">
      <c r="A3" s="98">
        <v>43435</v>
      </c>
      <c r="B3" s="88" t="s">
        <v>191</v>
      </c>
      <c r="C3" s="85" t="s">
        <v>108</v>
      </c>
      <c r="D3" s="74">
        <v>1</v>
      </c>
      <c r="E3" s="74"/>
      <c r="F3" s="74" t="s">
        <v>11</v>
      </c>
      <c r="G3" s="86"/>
      <c r="H3" s="5"/>
    </row>
    <row r="4" spans="1:8" ht="20.100000000000001" customHeight="1">
      <c r="A4" s="98">
        <v>43435</v>
      </c>
      <c r="B4" s="88" t="s">
        <v>192</v>
      </c>
      <c r="C4" s="85" t="s">
        <v>108</v>
      </c>
      <c r="D4" s="99">
        <v>3</v>
      </c>
      <c r="E4" s="99"/>
      <c r="F4" s="74" t="s">
        <v>11</v>
      </c>
      <c r="G4" s="87"/>
    </row>
    <row r="5" spans="1:8" ht="20.100000000000001" customHeight="1">
      <c r="A5" s="98">
        <v>43435</v>
      </c>
      <c r="B5" s="88" t="s">
        <v>193</v>
      </c>
      <c r="C5" s="85" t="s">
        <v>108</v>
      </c>
      <c r="D5" s="99">
        <v>3</v>
      </c>
      <c r="E5" s="99">
        <f>SUM(D3:D5)</f>
        <v>7</v>
      </c>
      <c r="F5" s="74" t="s">
        <v>11</v>
      </c>
      <c r="G5" s="87"/>
    </row>
    <row r="6" spans="1:8" ht="15" customHeight="1" thickBot="1"/>
    <row r="7" spans="1:8" ht="15" customHeight="1" thickBot="1">
      <c r="E7" s="94">
        <f>SUM(E5)</f>
        <v>7</v>
      </c>
    </row>
  </sheetData>
  <mergeCells count="5">
    <mergeCell ref="A1:A2"/>
    <mergeCell ref="B1:C1"/>
    <mergeCell ref="D1:D2"/>
    <mergeCell ref="E1:E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LISTA</vt:lpstr>
      <vt:lpstr>PW</vt:lpstr>
      <vt:lpstr>WEHIKUŁ trasa I</vt:lpstr>
      <vt:lpstr>WEHIKUŁ trasa II</vt:lpstr>
      <vt:lpstr>WEHIKUŁ trasa III</vt:lpstr>
      <vt:lpstr>ZŁOTY LIŚĆ</vt:lpstr>
      <vt:lpstr>TRAMP</vt:lpstr>
      <vt:lpstr>ANDRZEJKI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pagol</cp:lastModifiedBy>
  <cp:lastPrinted>2019-02-04T20:25:56Z</cp:lastPrinted>
  <dcterms:modified xsi:type="dcterms:W3CDTF">2020-01-31T16:33:47Z</dcterms:modified>
</cp:coreProperties>
</file>