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035" yWindow="45" windowWidth="9780" windowHeight="9090"/>
  </bookViews>
  <sheets>
    <sheet name="LISTA" sheetId="1" r:id="rId1"/>
    <sheet name="PW" sheetId="2" r:id="rId2"/>
    <sheet name="Wehikuł dzień 1" sheetId="9" r:id="rId3"/>
    <sheet name="Wehikuł dzień 2" sheetId="3" r:id="rId4"/>
    <sheet name="Złoty Liść" sheetId="7" r:id="rId5"/>
    <sheet name="TRAMP" sheetId="5" r:id="rId6"/>
    <sheet name="Zlot" sheetId="8" r:id="rId7"/>
    <sheet name="Klaudia Nytko" sheetId="10" r:id="rId8"/>
  </sheets>
  <calcPr calcId="125725"/>
</workbook>
</file>

<file path=xl/calcChain.xml><?xml version="1.0" encoding="utf-8"?>
<calcChain xmlns="http://schemas.openxmlformats.org/spreadsheetml/2006/main">
  <c r="N5" i="1"/>
  <c r="N6"/>
  <c r="N7"/>
  <c r="N9"/>
  <c r="N11"/>
  <c r="N12"/>
  <c r="N13"/>
  <c r="N14"/>
  <c r="N15"/>
  <c r="N16"/>
  <c r="N17"/>
  <c r="N18"/>
  <c r="N19"/>
  <c r="N20"/>
  <c r="N21"/>
  <c r="N22"/>
  <c r="N23"/>
  <c r="N27"/>
  <c r="N28"/>
  <c r="N29"/>
  <c r="N30"/>
  <c r="N31"/>
  <c r="N32"/>
  <c r="N33"/>
  <c r="N34"/>
  <c r="N35"/>
  <c r="N36"/>
  <c r="N38"/>
  <c r="N39"/>
  <c r="N40"/>
  <c r="N41"/>
  <c r="N42"/>
  <c r="N43"/>
  <c r="N44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4"/>
  <c r="F40"/>
  <c r="E72" l="1"/>
  <c r="E71"/>
  <c r="E70"/>
  <c r="E69"/>
  <c r="E73" s="1"/>
  <c r="L68"/>
  <c r="L66"/>
  <c r="S5" l="1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K23"/>
  <c r="O23" s="1"/>
  <c r="Q66"/>
  <c r="R66"/>
  <c r="P66"/>
  <c r="K65"/>
  <c r="O65" s="1"/>
  <c r="S4"/>
  <c r="F66"/>
  <c r="G66"/>
  <c r="H66"/>
  <c r="I66"/>
  <c r="E66"/>
  <c r="D66"/>
  <c r="K54" l="1"/>
  <c r="O54" s="1"/>
  <c r="K55"/>
  <c r="O55" s="1"/>
  <c r="K56"/>
  <c r="O56" s="1"/>
  <c r="K57"/>
  <c r="O57" s="1"/>
  <c r="K58"/>
  <c r="O58" s="1"/>
  <c r="K59"/>
  <c r="O59" s="1"/>
  <c r="K60"/>
  <c r="O60" s="1"/>
  <c r="K61"/>
  <c r="O61" s="1"/>
  <c r="K62"/>
  <c r="O62" s="1"/>
  <c r="K63"/>
  <c r="O63" s="1"/>
  <c r="K64"/>
  <c r="O64" s="1"/>
  <c r="E6" i="8"/>
  <c r="E6" i="5"/>
  <c r="E5" i="7"/>
  <c r="E6" i="2"/>
  <c r="K25" i="1" l="1"/>
  <c r="K24"/>
  <c r="K5"/>
  <c r="O5" s="1"/>
  <c r="K6"/>
  <c r="O6" s="1"/>
  <c r="K4"/>
  <c r="O4" s="1"/>
  <c r="K7"/>
  <c r="O7" s="1"/>
  <c r="K8"/>
  <c r="K9"/>
  <c r="K10"/>
  <c r="K11"/>
  <c r="O11" s="1"/>
  <c r="K13"/>
  <c r="O13" s="1"/>
  <c r="K14"/>
  <c r="O14" s="1"/>
  <c r="K16"/>
  <c r="O16" s="1"/>
  <c r="K15"/>
  <c r="O15" s="1"/>
  <c r="N10" l="1"/>
  <c r="O10" s="1"/>
  <c r="N25"/>
  <c r="O25" s="1"/>
  <c r="N24"/>
  <c r="O24" s="1"/>
  <c r="N8"/>
  <c r="O9"/>
  <c r="K38"/>
  <c r="O38" s="1"/>
  <c r="O8" l="1"/>
  <c r="K53"/>
  <c r="O53" s="1"/>
  <c r="K52"/>
  <c r="O52" s="1"/>
  <c r="K51"/>
  <c r="O51" s="1"/>
  <c r="K50"/>
  <c r="O50" s="1"/>
  <c r="K49"/>
  <c r="O49" s="1"/>
  <c r="K48"/>
  <c r="O48" s="1"/>
  <c r="K47"/>
  <c r="O47" s="1"/>
  <c r="K46"/>
  <c r="O46" s="1"/>
  <c r="K45"/>
  <c r="K44"/>
  <c r="O44" s="1"/>
  <c r="K43"/>
  <c r="O43" s="1"/>
  <c r="K42"/>
  <c r="O42" s="1"/>
  <c r="K41"/>
  <c r="O41" s="1"/>
  <c r="K40"/>
  <c r="K39"/>
  <c r="O39" s="1"/>
  <c r="K37"/>
  <c r="K36"/>
  <c r="O36" s="1"/>
  <c r="K35"/>
  <c r="O35" s="1"/>
  <c r="K34"/>
  <c r="O34" s="1"/>
  <c r="K33"/>
  <c r="O33" s="1"/>
  <c r="K32"/>
  <c r="O32" s="1"/>
  <c r="K31"/>
  <c r="O31" s="1"/>
  <c r="K30"/>
  <c r="O30" s="1"/>
  <c r="K29"/>
  <c r="O29" s="1"/>
  <c r="K28"/>
  <c r="O28" s="1"/>
  <c r="K27"/>
  <c r="O27" s="1"/>
  <c r="K26"/>
  <c r="K22"/>
  <c r="O22" s="1"/>
  <c r="K21"/>
  <c r="O21" s="1"/>
  <c r="K20"/>
  <c r="O20" s="1"/>
  <c r="K19"/>
  <c r="O19" s="1"/>
  <c r="K18"/>
  <c r="O18" s="1"/>
  <c r="K17"/>
  <c r="O17" s="1"/>
  <c r="K12"/>
  <c r="O12" s="1"/>
  <c r="N37" l="1"/>
  <c r="O37" s="1"/>
  <c r="N26"/>
  <c r="O26" s="1"/>
  <c r="N45"/>
  <c r="O40"/>
  <c r="N73" l="1"/>
  <c r="N69"/>
  <c r="N75"/>
  <c r="O45"/>
  <c r="N72"/>
  <c r="N68"/>
  <c r="N70"/>
  <c r="N71"/>
</calcChain>
</file>

<file path=xl/sharedStrings.xml><?xml version="1.0" encoding="utf-8"?>
<sst xmlns="http://schemas.openxmlformats.org/spreadsheetml/2006/main" count="384" uniqueCount="173">
  <si>
    <t>geocaching</t>
  </si>
  <si>
    <t>zlot abs.</t>
  </si>
  <si>
    <t>Razem imprez</t>
  </si>
  <si>
    <t>Lp.</t>
  </si>
  <si>
    <t>Imię i nazwisko</t>
  </si>
  <si>
    <t>Klasa</t>
  </si>
  <si>
    <t>Razem</t>
  </si>
  <si>
    <t>Ks. GOT</t>
  </si>
  <si>
    <t>Odznaka GOT</t>
  </si>
  <si>
    <t>nadw. pkt.</t>
  </si>
  <si>
    <t>PW</t>
  </si>
  <si>
    <t>Złoty Liść</t>
  </si>
  <si>
    <t>posiadana</t>
  </si>
  <si>
    <t>zdobyta</t>
  </si>
  <si>
    <t>Marcin Drzyzga</t>
  </si>
  <si>
    <t>2A</t>
  </si>
  <si>
    <t>Kamil Kózka</t>
  </si>
  <si>
    <t>2E</t>
  </si>
  <si>
    <t>2F</t>
  </si>
  <si>
    <t>Beata Michalik</t>
  </si>
  <si>
    <t>Patryk Gruszowski</t>
  </si>
  <si>
    <t>2Ib</t>
  </si>
  <si>
    <t>br</t>
  </si>
  <si>
    <t>Eryk Mysona</t>
  </si>
  <si>
    <t>pop</t>
  </si>
  <si>
    <t>Bartosz Sacha</t>
  </si>
  <si>
    <t>?</t>
  </si>
  <si>
    <t>Krzysztof Szatrowski</t>
  </si>
  <si>
    <t>Marek Gasiciel</t>
  </si>
  <si>
    <t>2M</t>
  </si>
  <si>
    <t>Mateusz Kózka</t>
  </si>
  <si>
    <t>2N</t>
  </si>
  <si>
    <t>Paula Trzaskuś</t>
  </si>
  <si>
    <t>2T</t>
  </si>
  <si>
    <t>Marcin Król</t>
  </si>
  <si>
    <t>3A</t>
  </si>
  <si>
    <t>Bartosz Moryń</t>
  </si>
  <si>
    <t>Jan Witek</t>
  </si>
  <si>
    <t>Jędrzej Antosz</t>
  </si>
  <si>
    <t>3Ia</t>
  </si>
  <si>
    <t>Tomasz Kluzek</t>
  </si>
  <si>
    <t>3Ib</t>
  </si>
  <si>
    <t>Maciej Zygmunt</t>
  </si>
  <si>
    <t>Magdalena Baran</t>
  </si>
  <si>
    <t>3T</t>
  </si>
  <si>
    <t>Cezary Wadas</t>
  </si>
  <si>
    <t>Magdalena Smosna</t>
  </si>
  <si>
    <t>4A</t>
  </si>
  <si>
    <t>Dawid Marczyk</t>
  </si>
  <si>
    <t>4Ia</t>
  </si>
  <si>
    <t>Przemysław Prendota</t>
  </si>
  <si>
    <t>Maciej Łucarz</t>
  </si>
  <si>
    <t>4M</t>
  </si>
  <si>
    <t>Adrian Darłak</t>
  </si>
  <si>
    <t>4N</t>
  </si>
  <si>
    <t>Wojciech Płaneta</t>
  </si>
  <si>
    <t>Wiktoria Jasek</t>
  </si>
  <si>
    <t>4T</t>
  </si>
  <si>
    <t>Krzysztof Jurczak</t>
  </si>
  <si>
    <t>Emanuel Smołucha</t>
  </si>
  <si>
    <t>Paweł Golec</t>
  </si>
  <si>
    <t>nauczyciel</t>
  </si>
  <si>
    <t>zł</t>
  </si>
  <si>
    <t>Krzysztof Bortnowski</t>
  </si>
  <si>
    <t>Kamil Jackowski</t>
  </si>
  <si>
    <t>absolwent</t>
  </si>
  <si>
    <t>sr</t>
  </si>
  <si>
    <t>Arkadiusz Krajewski</t>
  </si>
  <si>
    <t>Witold Lis</t>
  </si>
  <si>
    <t>Grzegorz Szatko</t>
  </si>
  <si>
    <t>Michał Niemiec</t>
  </si>
  <si>
    <t>Ewa Przybyło</t>
  </si>
  <si>
    <t>Maciej Zaczyk</t>
  </si>
  <si>
    <t>Dawid Siwiec</t>
  </si>
  <si>
    <t>pop+br</t>
  </si>
  <si>
    <t xml:space="preserve"> </t>
  </si>
  <si>
    <t>Punkty za imprezę górską 2017</t>
  </si>
  <si>
    <t>Punkty z 2016</t>
  </si>
  <si>
    <t>2Ia</t>
  </si>
  <si>
    <t xml:space="preserve">Bartłomiej Bełda </t>
  </si>
  <si>
    <t xml:space="preserve">Mateusz Bernatowicz </t>
  </si>
  <si>
    <t>Filip Kostecki</t>
  </si>
  <si>
    <t>Bartosz Krochmal</t>
  </si>
  <si>
    <t>Monika Klimek</t>
  </si>
  <si>
    <t>Klaudia Nytko</t>
  </si>
  <si>
    <t>1Ia</t>
  </si>
  <si>
    <t>1Ib</t>
  </si>
  <si>
    <t>1E</t>
  </si>
  <si>
    <t>1N</t>
  </si>
  <si>
    <t>1 T/A</t>
  </si>
  <si>
    <t>Krzysztof Nytko</t>
  </si>
  <si>
    <t>Dawid Stec</t>
  </si>
  <si>
    <t>Tytys Światłowski</t>
  </si>
  <si>
    <t>Michał Lazarowicz</t>
  </si>
  <si>
    <t>Wiktoria Sak</t>
  </si>
  <si>
    <t>Wehikuł 25-lecia</t>
  </si>
  <si>
    <t>Tramp 25-lecia</t>
  </si>
  <si>
    <t>Kacper Banaś</t>
  </si>
  <si>
    <t>Przemysław Kuca</t>
  </si>
  <si>
    <t>4Ib</t>
  </si>
  <si>
    <t>Filip Jusufow</t>
  </si>
  <si>
    <t>Weronika Mondel</t>
  </si>
  <si>
    <t>Szymon Skrobiś</t>
  </si>
  <si>
    <t>Kamil Chwistek</t>
  </si>
  <si>
    <t>Dawid Piękoś</t>
  </si>
  <si>
    <t>Konrad Solak</t>
  </si>
  <si>
    <t>Adrian Trojanowski</t>
  </si>
  <si>
    <t>tak</t>
  </si>
  <si>
    <t>BW.03</t>
  </si>
  <si>
    <t>Data odbycia wycieczki</t>
  </si>
  <si>
    <t>S.13</t>
  </si>
  <si>
    <t>Szczeliniec Wileki - Karłów - Rozdroże pod Ptakiem - Skalniak - Błędne Skały - Ostra Góra - Schr. PTTK Pasterka - Szczeliniec Wielki</t>
  </si>
  <si>
    <t>4.11.2017</t>
  </si>
  <si>
    <t>4.10.2017</t>
  </si>
  <si>
    <t>5.10.2017</t>
  </si>
  <si>
    <t>Wysowa-Zdrój - Kozie Żebro - Wysowa-Zdrój</t>
  </si>
  <si>
    <t>5.11.2017</t>
  </si>
  <si>
    <t>6.11.2017</t>
  </si>
  <si>
    <t>Zlot</t>
  </si>
  <si>
    <t>Kamil Łabuz</t>
  </si>
  <si>
    <t>PUNKTACJA GOT 2017</t>
  </si>
  <si>
    <t>Trasa wycieczki i nr grupy górskiej według regulaminu GOT PTTK</t>
  </si>
  <si>
    <t>Nr</t>
  </si>
  <si>
    <t>Dzienna suma punktów</t>
  </si>
  <si>
    <t>Siary - Schr. PTTK Magura Małastowska, 13,1 km, 689 m</t>
  </si>
  <si>
    <t>Trasa</t>
  </si>
  <si>
    <t>Punktów wg regul. GOT PTTK</t>
  </si>
  <si>
    <t>tak-nie</t>
  </si>
  <si>
    <t>Czy przodownik turystyki górskiej PTTK był obecny na wycieczce</t>
  </si>
  <si>
    <t>podpis i nr legitymacji</t>
  </si>
  <si>
    <t>Bacowka PTTK Bartne - Magura Wątkowska - Diabli Kamień - Folusz</t>
  </si>
  <si>
    <t>TRASA I (op. B. Olchawa)</t>
  </si>
  <si>
    <t>TRASA II (op. P. Golec)</t>
  </si>
  <si>
    <t>TRASA III (op. K. Bortnowski)</t>
  </si>
  <si>
    <t>TRASA I (op. B. Olchawa, K. Bortnowski)</t>
  </si>
  <si>
    <t>22.05.2017</t>
  </si>
  <si>
    <t>23.05.2017</t>
  </si>
  <si>
    <t>25.03.2017</t>
  </si>
  <si>
    <t>26.03.2017</t>
  </si>
  <si>
    <t>27.03.2017</t>
  </si>
  <si>
    <t>BW.02</t>
  </si>
  <si>
    <t>23 *)</t>
  </si>
  <si>
    <r>
      <t>Brzegi Górne - Schr. na Połoninie Welińskiej - Połonina Wetlińska  - Prz. M. Orłowicza -</t>
    </r>
    <r>
      <rPr>
        <sz val="11"/>
        <color rgb="FFFF0000"/>
        <rFont val="Arial"/>
        <family val="2"/>
        <charset val="238"/>
      </rPr>
      <t xml:space="preserve"> Smerek - Prz. M. Orłowicza - </t>
    </r>
    <r>
      <rPr>
        <sz val="11"/>
        <rFont val="Arial"/>
        <family val="2"/>
        <charset val="238"/>
      </rPr>
      <t>Wetlina</t>
    </r>
  </si>
  <si>
    <t xml:space="preserve">Wysowa-Zdrój - Cigelka - Ostry Wierch - Lackowa - Ostry Wierch - Cigelka - Wysowa-Zdrój </t>
  </si>
  <si>
    <t>BZ.06</t>
  </si>
  <si>
    <t>Prz. Widoma - Kamionna</t>
  </si>
  <si>
    <t>Rozdziele (Schr.Mł.) - Prz. Widoma,1 km, 60 m</t>
  </si>
  <si>
    <t>Kamionna - Stacja Narciarska Laskowa, 1,6 km</t>
  </si>
  <si>
    <t>2.12.2017</t>
  </si>
  <si>
    <t>Schr. PTTK Magura Małastowska - Prz. Małastowska - Banica - Bacowka PTTK Bartne</t>
  </si>
  <si>
    <t>*) jak ktoś nie był na Smerku - 18 pkt.</t>
  </si>
  <si>
    <t>Smerek wieś - Smerek - Prz. M. Orłowicza - Wetlina</t>
  </si>
  <si>
    <t>Kalnica - Krysowa - Prz. M. Orłowicza - Wetlina</t>
  </si>
  <si>
    <t>Bartosz Blacha</t>
  </si>
  <si>
    <t>Patryk Krakowski</t>
  </si>
  <si>
    <t>Ewelina Łącka</t>
  </si>
  <si>
    <t>biwak</t>
  </si>
  <si>
    <t>Bagusława Olchawa</t>
  </si>
  <si>
    <t>Kiry - Wyżnia Kira Miętusia - Lodowe Źródło - Jaskinia Mroźna - Polana Pisana - Schr. PTTK na Hali Ornak - Polana Pisana - Lodowe Źródło - Wyżnia Kira Mietusia - Kiry</t>
  </si>
  <si>
    <t>T.O2</t>
  </si>
  <si>
    <t>nie</t>
  </si>
  <si>
    <t>x</t>
  </si>
  <si>
    <t>40 / 44</t>
  </si>
  <si>
    <t>42 / 44 /38</t>
  </si>
  <si>
    <t>o</t>
  </si>
  <si>
    <r>
      <rPr>
        <strike/>
        <sz val="11"/>
        <rFont val="Arial"/>
        <family val="2"/>
        <charset val="238"/>
      </rPr>
      <t>Szczeliniec Wielki -</t>
    </r>
    <r>
      <rPr>
        <sz val="11"/>
        <rFont val="Arial"/>
        <family val="2"/>
        <charset val="238"/>
      </rPr>
      <t xml:space="preserve"> Karłów - Rozdroże Pod Skalnymi Wrotami - Szosa Stu Zakrętów - Skalne Grzyby-Adam i Ewa - Skalne Grzyby-węzeł śr. Borowiki - Rogacz - Studzienno - (Golec) - Wambierzyce</t>
    </r>
  </si>
  <si>
    <t xml:space="preserve">Duszniki Zdrój - Skały Puchacza - Narożnik - Lisia Przełęcz - Rozdroże pod Ptakiem - Karłów - Szczeliniec Wielki  </t>
  </si>
  <si>
    <t>za wytrw.</t>
  </si>
  <si>
    <t>razem</t>
  </si>
  <si>
    <t>Ustrzyki Górne - Wielka Rawka - Krzemieniec - Wielka Rawka - Mała Rawka - Prz. Wyżniańska</t>
  </si>
  <si>
    <t>Ustrzyki Górne - Szeroki Wierch - Prz. Siodło - Tarnica - Prz. Siodło - Wołosate</t>
  </si>
  <si>
    <t>Tatry + wyprawy własne</t>
  </si>
  <si>
    <t>pop-br.ks.</t>
  </si>
</sst>
</file>

<file path=xl/styles.xml><?xml version="1.0" encoding="utf-8"?>
<styleSheet xmlns="http://schemas.openxmlformats.org/spreadsheetml/2006/main">
  <fonts count="2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zcionka tekstu podstawowego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1"/>
      <name val="Arial"/>
      <family val="2"/>
      <charset val="238"/>
    </font>
    <font>
      <strike/>
      <sz val="10"/>
      <color theme="1"/>
      <name val="Czcionka tekstu podstawowego"/>
      <charset val="238"/>
    </font>
    <font>
      <b/>
      <sz val="10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0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0" borderId="3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5" fillId="0" borderId="6" xfId="0" applyFont="1" applyBorder="1" applyAlignment="1">
      <alignment wrapText="1"/>
    </xf>
    <xf numFmtId="0" fontId="5" fillId="0" borderId="7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3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5" fillId="0" borderId="9" xfId="0" applyFont="1" applyBorder="1" applyAlignment="1">
      <alignment wrapText="1"/>
    </xf>
    <xf numFmtId="0" fontId="5" fillId="0" borderId="10" xfId="0" applyNumberFormat="1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10" fillId="0" borderId="6" xfId="0" applyFont="1" applyBorder="1" applyAlignment="1">
      <alignment wrapText="1"/>
    </xf>
    <xf numFmtId="0" fontId="10" fillId="0" borderId="7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8" xfId="0" applyFont="1" applyBorder="1"/>
    <xf numFmtId="0" fontId="4" fillId="0" borderId="0" xfId="0" applyFont="1" applyFill="1"/>
    <xf numFmtId="0" fontId="5" fillId="0" borderId="8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/>
    <xf numFmtId="0" fontId="4" fillId="0" borderId="0" xfId="0" applyFont="1" applyAlignment="1">
      <alignment horizontal="center"/>
    </xf>
    <xf numFmtId="0" fontId="12" fillId="0" borderId="0" xfId="0" applyFont="1"/>
    <xf numFmtId="0" fontId="6" fillId="0" borderId="7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wrapText="1"/>
    </xf>
    <xf numFmtId="0" fontId="5" fillId="0" borderId="11" xfId="0" applyNumberFormat="1" applyFont="1" applyBorder="1" applyAlignment="1">
      <alignment horizontal="center" wrapText="1"/>
    </xf>
    <xf numFmtId="0" fontId="1" fillId="0" borderId="0" xfId="1"/>
    <xf numFmtId="0" fontId="1" fillId="0" borderId="0" xfId="1" applyBorder="1"/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 wrapText="1"/>
    </xf>
    <xf numFmtId="14" fontId="14" fillId="0" borderId="0" xfId="0" applyNumberFormat="1" applyFont="1" applyBorder="1" applyAlignment="1">
      <alignment horizontal="center" vertical="top" wrapText="1"/>
    </xf>
    <xf numFmtId="0" fontId="15" fillId="0" borderId="0" xfId="0" applyFont="1"/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wrapText="1"/>
    </xf>
    <xf numFmtId="0" fontId="3" fillId="0" borderId="10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11" fillId="0" borderId="9" xfId="0" applyFont="1" applyBorder="1"/>
    <xf numFmtId="0" fontId="13" fillId="0" borderId="0" xfId="0" applyFont="1"/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0" fontId="17" fillId="0" borderId="15" xfId="1" applyFont="1" applyBorder="1"/>
    <xf numFmtId="0" fontId="1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/>
    <xf numFmtId="0" fontId="14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7" fillId="0" borderId="15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5" fillId="0" borderId="13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1" xfId="0" applyFont="1" applyBorder="1" applyAlignment="1"/>
    <xf numFmtId="0" fontId="3" fillId="0" borderId="11" xfId="0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0" xfId="0" applyFont="1" applyBorder="1"/>
    <xf numFmtId="0" fontId="3" fillId="0" borderId="17" xfId="0" applyFont="1" applyBorder="1"/>
    <xf numFmtId="0" fontId="5" fillId="0" borderId="15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5" fillId="0" borderId="8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0" fontId="10" fillId="0" borderId="8" xfId="0" applyNumberFormat="1" applyFont="1" applyBorder="1" applyAlignment="1">
      <alignment horizontal="center" wrapText="1"/>
    </xf>
    <xf numFmtId="0" fontId="10" fillId="0" borderId="9" xfId="0" applyNumberFormat="1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2" xfId="0" applyFont="1" applyBorder="1" applyAlignment="1">
      <alignment wrapText="1"/>
    </xf>
    <xf numFmtId="0" fontId="5" fillId="0" borderId="23" xfId="0" applyNumberFormat="1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6" fillId="0" borderId="23" xfId="0" applyFont="1" applyBorder="1" applyAlignment="1">
      <alignment horizontal="center"/>
    </xf>
    <xf numFmtId="0" fontId="9" fillId="0" borderId="23" xfId="0" applyFont="1" applyBorder="1" applyAlignment="1">
      <alignment horizont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/>
    <xf numFmtId="0" fontId="3" fillId="0" borderId="26" xfId="0" applyNumberFormat="1" applyFont="1" applyBorder="1"/>
    <xf numFmtId="0" fontId="3" fillId="0" borderId="26" xfId="0" applyFont="1" applyBorder="1" applyAlignment="1">
      <alignment horizontal="center"/>
    </xf>
    <xf numFmtId="0" fontId="7" fillId="2" borderId="12" xfId="0" applyFont="1" applyFill="1" applyBorder="1"/>
    <xf numFmtId="0" fontId="3" fillId="2" borderId="12" xfId="0" applyFont="1" applyFill="1" applyBorder="1"/>
    <xf numFmtId="0" fontId="7" fillId="3" borderId="12" xfId="0" applyFont="1" applyFill="1" applyBorder="1"/>
    <xf numFmtId="0" fontId="3" fillId="3" borderId="12" xfId="0" applyFont="1" applyFill="1" applyBorder="1"/>
    <xf numFmtId="0" fontId="7" fillId="4" borderId="12" xfId="0" applyFont="1" applyFill="1" applyBorder="1"/>
    <xf numFmtId="0" fontId="3" fillId="4" borderId="12" xfId="0" applyFont="1" applyFill="1" applyBorder="1"/>
    <xf numFmtId="0" fontId="7" fillId="5" borderId="12" xfId="0" applyFont="1" applyFill="1" applyBorder="1"/>
    <xf numFmtId="0" fontId="3" fillId="5" borderId="12" xfId="0" applyFont="1" applyFill="1" applyBorder="1"/>
    <xf numFmtId="0" fontId="7" fillId="6" borderId="12" xfId="0" applyFont="1" applyFill="1" applyBorder="1"/>
    <xf numFmtId="0" fontId="3" fillId="6" borderId="12" xfId="0" applyFont="1" applyFill="1" applyBorder="1"/>
    <xf numFmtId="0" fontId="6" fillId="0" borderId="2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3" fillId="0" borderId="27" xfId="0" applyFont="1" applyBorder="1"/>
    <xf numFmtId="0" fontId="12" fillId="0" borderId="26" xfId="0" applyFont="1" applyBorder="1"/>
    <xf numFmtId="0" fontId="4" fillId="0" borderId="26" xfId="0" applyFont="1" applyBorder="1"/>
    <xf numFmtId="0" fontId="8" fillId="0" borderId="13" xfId="0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0" fillId="0" borderId="0" xfId="0" applyFont="1"/>
    <xf numFmtId="0" fontId="12" fillId="7" borderId="12" xfId="0" applyFont="1" applyFill="1" applyBorder="1"/>
    <xf numFmtId="0" fontId="3" fillId="0" borderId="12" xfId="0" applyFont="1" applyFill="1" applyBorder="1"/>
    <xf numFmtId="0" fontId="3" fillId="8" borderId="12" xfId="0" applyFont="1" applyFill="1" applyBorder="1"/>
    <xf numFmtId="0" fontId="12" fillId="0" borderId="28" xfId="0" applyFont="1" applyBorder="1"/>
    <xf numFmtId="0" fontId="12" fillId="8" borderId="12" xfId="0" applyFont="1" applyFill="1" applyBorder="1"/>
    <xf numFmtId="0" fontId="3" fillId="0" borderId="2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NumberFormat="1" applyFont="1" applyBorder="1"/>
    <xf numFmtId="0" fontId="3" fillId="0" borderId="25" xfId="0" applyFont="1" applyBorder="1" applyAlignment="1">
      <alignment horizontal="center"/>
    </xf>
    <xf numFmtId="0" fontId="12" fillId="0" borderId="30" xfId="0" applyFont="1" applyBorder="1"/>
    <xf numFmtId="0" fontId="4" fillId="0" borderId="30" xfId="0" applyFont="1" applyBorder="1"/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textRotation="90"/>
    </xf>
    <xf numFmtId="0" fontId="2" fillId="0" borderId="6" xfId="0" applyFont="1" applyBorder="1" applyAlignment="1">
      <alignment horizontal="center" textRotation="90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10"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6"/>
  <sheetViews>
    <sheetView tabSelected="1" zoomScaleNormal="100" workbookViewId="0">
      <selection sqref="A1:O1"/>
    </sheetView>
  </sheetViews>
  <sheetFormatPr defaultColWidth="9.140625" defaultRowHeight="12.75"/>
  <cols>
    <col min="1" max="1" width="4.42578125" style="47" customWidth="1"/>
    <col min="2" max="2" width="19" style="2" customWidth="1"/>
    <col min="3" max="3" width="9.28515625" style="48" customWidth="1"/>
    <col min="4" max="4" width="5.5703125" style="2" customWidth="1"/>
    <col min="5" max="6" width="8.5703125" style="2" customWidth="1"/>
    <col min="7" max="7" width="6" style="2" customWidth="1"/>
    <col min="8" max="8" width="7.140625" style="2" customWidth="1"/>
    <col min="9" max="9" width="6.140625" style="2" customWidth="1"/>
    <col min="10" max="10" width="6.7109375" style="2" customWidth="1"/>
    <col min="11" max="11" width="6" style="2" customWidth="1"/>
    <col min="12" max="12" width="5.7109375" style="49" customWidth="1"/>
    <col min="13" max="13" width="8.7109375" style="50" customWidth="1"/>
    <col min="14" max="14" width="8.7109375" style="2" customWidth="1"/>
    <col min="15" max="15" width="5.5703125" style="2" customWidth="1"/>
    <col min="16" max="19" width="4.140625" style="2" customWidth="1"/>
    <col min="20" max="16384" width="9.140625" style="2"/>
  </cols>
  <sheetData>
    <row r="1" spans="1:21" ht="25.5" customHeight="1" thickBot="1">
      <c r="A1" s="192" t="s">
        <v>120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4"/>
      <c r="P1" s="179" t="s">
        <v>0</v>
      </c>
      <c r="Q1" s="179" t="s">
        <v>156</v>
      </c>
      <c r="R1" s="179" t="s">
        <v>1</v>
      </c>
      <c r="S1" s="182" t="s">
        <v>2</v>
      </c>
      <c r="T1" s="1"/>
    </row>
    <row r="2" spans="1:21" ht="15" customHeight="1" thickBot="1">
      <c r="A2" s="185" t="s">
        <v>3</v>
      </c>
      <c r="B2" s="185" t="s">
        <v>4</v>
      </c>
      <c r="C2" s="187" t="s">
        <v>5</v>
      </c>
      <c r="D2" s="189" t="s">
        <v>76</v>
      </c>
      <c r="E2" s="190"/>
      <c r="F2" s="190"/>
      <c r="G2" s="190"/>
      <c r="H2" s="190"/>
      <c r="I2" s="191"/>
      <c r="J2" s="185" t="s">
        <v>77</v>
      </c>
      <c r="K2" s="185" t="s">
        <v>6</v>
      </c>
      <c r="L2" s="185" t="s">
        <v>7</v>
      </c>
      <c r="M2" s="189" t="s">
        <v>8</v>
      </c>
      <c r="N2" s="191"/>
      <c r="O2" s="185" t="s">
        <v>9</v>
      </c>
      <c r="P2" s="180"/>
      <c r="Q2" s="180"/>
      <c r="R2" s="180"/>
      <c r="S2" s="183"/>
      <c r="T2" s="1"/>
    </row>
    <row r="3" spans="1:21" ht="41.25" customHeight="1" thickBot="1">
      <c r="A3" s="186"/>
      <c r="B3" s="186"/>
      <c r="C3" s="188"/>
      <c r="D3" s="69" t="s">
        <v>10</v>
      </c>
      <c r="E3" s="3" t="s">
        <v>95</v>
      </c>
      <c r="F3" s="51" t="s">
        <v>171</v>
      </c>
      <c r="G3" s="3" t="s">
        <v>11</v>
      </c>
      <c r="H3" s="3" t="s">
        <v>96</v>
      </c>
      <c r="I3" s="4" t="s">
        <v>118</v>
      </c>
      <c r="J3" s="186"/>
      <c r="K3" s="186"/>
      <c r="L3" s="186"/>
      <c r="M3" s="5" t="s">
        <v>12</v>
      </c>
      <c r="N3" s="69" t="s">
        <v>13</v>
      </c>
      <c r="O3" s="186"/>
      <c r="P3" s="181"/>
      <c r="Q3" s="181"/>
      <c r="R3" s="181"/>
      <c r="S3" s="184"/>
      <c r="T3" s="1"/>
    </row>
    <row r="4" spans="1:21" ht="14.1" customHeight="1" thickBot="1">
      <c r="A4" s="69">
        <v>1</v>
      </c>
      <c r="B4" s="14" t="s">
        <v>92</v>
      </c>
      <c r="C4" s="15" t="s">
        <v>87</v>
      </c>
      <c r="D4" s="8"/>
      <c r="E4" s="8"/>
      <c r="F4" s="8"/>
      <c r="G4" s="8"/>
      <c r="H4" s="8">
        <v>62</v>
      </c>
      <c r="I4" s="8"/>
      <c r="J4" s="8"/>
      <c r="K4" s="9">
        <f>SUM(D4:J4)</f>
        <v>62</v>
      </c>
      <c r="L4" s="161" t="s">
        <v>161</v>
      </c>
      <c r="M4" s="11"/>
      <c r="N4" s="8" t="str">
        <f>IF(AND(K4&gt;=60,K4&lt;180,M4="",L4=""),"pop-br.ks.",IF(AND(K4&gt;=60,K4&lt;180,M4="",L4="x"),"pop",IF(AND(K4&gt;=180,M4=""),"pop+br",IF(AND(K4&gt;=120,M4="pop"),"br",IF(AND(K4&gt;=360,M4="br"),"sr",IF(AND(K4&gt;=720,M4="sr"),"zł",IF(AND(K4&gt;=120,M4="zł"),"za wytrw.","")))))))</f>
        <v>pop</v>
      </c>
      <c r="O4" s="12">
        <f>IF(N4="",K4,IF(AND(K4&gt;180,N4="pop+br"),K4-180,IF(AND(K4&gt;120,N4="br"),K4-120,IF(AND(K4&gt;60,N4="pop"),K4-60,IF(AND(K4&gt;360,N4="sr"),K4-360,"")))))</f>
        <v>2</v>
      </c>
      <c r="P4" s="12"/>
      <c r="Q4" s="12"/>
      <c r="R4" s="12"/>
      <c r="S4" s="13">
        <f>COUNT(D4:I4)+P4+Q4+R4</f>
        <v>1</v>
      </c>
      <c r="T4" s="1"/>
    </row>
    <row r="5" spans="1:21" ht="14.1" customHeight="1" thickBot="1">
      <c r="A5" s="69">
        <v>2</v>
      </c>
      <c r="B5" s="14" t="s">
        <v>90</v>
      </c>
      <c r="C5" s="15" t="s">
        <v>85</v>
      </c>
      <c r="D5" s="8"/>
      <c r="E5" s="8"/>
      <c r="F5" s="8" t="s">
        <v>75</v>
      </c>
      <c r="G5" s="8"/>
      <c r="H5" s="8">
        <v>62</v>
      </c>
      <c r="I5" s="8">
        <v>10</v>
      </c>
      <c r="J5" s="8"/>
      <c r="K5" s="9">
        <f>SUM(D5:J5)</f>
        <v>72</v>
      </c>
      <c r="L5" s="161" t="s">
        <v>161</v>
      </c>
      <c r="M5" s="11"/>
      <c r="N5" s="8" t="str">
        <f t="shared" ref="N5:N65" si="0">IF(AND(K5&gt;=60,K5&lt;180,M5="",L5=""),"pop-br.ks.",IF(AND(K5&gt;=60,K5&lt;180,M5="",L5="x"),"pop",IF(AND(K5&gt;=180,M5=""),"pop+br",IF(AND(K5&gt;=120,M5="pop"),"br",IF(AND(K5&gt;=360,M5="br"),"sr",IF(AND(K5&gt;=720,M5="sr"),"zł",IF(AND(K5&gt;=120,M5="zł"),"za wytrw.","")))))))</f>
        <v>pop</v>
      </c>
      <c r="O5" s="12">
        <f t="shared" ref="O5:O65" si="1">IF(N5="",K5,IF(AND(K5&gt;180,N5="pop+br"),K5-180,IF(AND(K5&gt;120,N5="br"),K5-120,IF(AND(K5&gt;60,N5="pop"),K5-60,IF(AND(K5&gt;360,N5="sr"),K5-360,"")))))</f>
        <v>12</v>
      </c>
      <c r="P5" s="12"/>
      <c r="Q5" s="12"/>
      <c r="R5" s="12"/>
      <c r="S5" s="13">
        <f t="shared" ref="S5:S65" si="2">COUNT(D5:I5)+P5+Q5+R5</f>
        <v>2</v>
      </c>
      <c r="T5" s="1"/>
    </row>
    <row r="6" spans="1:21" ht="14.1" customHeight="1" thickBot="1">
      <c r="A6" s="69">
        <v>3</v>
      </c>
      <c r="B6" s="14" t="s">
        <v>91</v>
      </c>
      <c r="C6" s="15" t="s">
        <v>86</v>
      </c>
      <c r="D6" s="8"/>
      <c r="E6" s="8"/>
      <c r="F6" s="8"/>
      <c r="G6" s="8"/>
      <c r="H6" s="8">
        <v>62</v>
      </c>
      <c r="I6" s="8">
        <v>10</v>
      </c>
      <c r="J6" s="8"/>
      <c r="K6" s="9">
        <f>SUM(D6:J6)</f>
        <v>72</v>
      </c>
      <c r="L6" s="161" t="s">
        <v>161</v>
      </c>
      <c r="M6" s="11"/>
      <c r="N6" s="8" t="str">
        <f t="shared" si="0"/>
        <v>pop</v>
      </c>
      <c r="O6" s="12">
        <f t="shared" si="1"/>
        <v>12</v>
      </c>
      <c r="P6" s="12"/>
      <c r="Q6" s="12"/>
      <c r="R6" s="12"/>
      <c r="S6" s="13">
        <f t="shared" si="2"/>
        <v>2</v>
      </c>
      <c r="T6" s="1"/>
      <c r="U6" s="164"/>
    </row>
    <row r="7" spans="1:21" ht="14.1" customHeight="1" thickBot="1">
      <c r="A7" s="69">
        <v>4</v>
      </c>
      <c r="B7" s="14" t="s">
        <v>93</v>
      </c>
      <c r="C7" s="15" t="s">
        <v>88</v>
      </c>
      <c r="D7" s="8"/>
      <c r="E7" s="8"/>
      <c r="F7" s="8"/>
      <c r="G7" s="8"/>
      <c r="H7" s="8"/>
      <c r="I7" s="8">
        <v>10</v>
      </c>
      <c r="J7" s="8"/>
      <c r="K7" s="9">
        <f t="shared" ref="K7:K16" si="3">SUM(D7:J7)</f>
        <v>10</v>
      </c>
      <c r="L7" s="10"/>
      <c r="M7" s="11"/>
      <c r="N7" s="8" t="str">
        <f t="shared" si="0"/>
        <v/>
      </c>
      <c r="O7" s="12">
        <f t="shared" si="1"/>
        <v>10</v>
      </c>
      <c r="P7" s="12"/>
      <c r="Q7" s="12"/>
      <c r="R7" s="12"/>
      <c r="S7" s="13">
        <f t="shared" si="2"/>
        <v>1</v>
      </c>
      <c r="T7" s="1"/>
    </row>
    <row r="8" spans="1:21" ht="14.1" customHeight="1" thickBot="1">
      <c r="A8" s="69">
        <v>5</v>
      </c>
      <c r="B8" s="14" t="s">
        <v>94</v>
      </c>
      <c r="C8" s="15" t="s">
        <v>89</v>
      </c>
      <c r="D8" s="8"/>
      <c r="E8" s="8"/>
      <c r="F8" s="8"/>
      <c r="G8" s="8"/>
      <c r="H8" s="8"/>
      <c r="I8" s="8"/>
      <c r="J8" s="17">
        <v>82</v>
      </c>
      <c r="K8" s="9">
        <f t="shared" si="3"/>
        <v>82</v>
      </c>
      <c r="L8" s="10" t="s">
        <v>164</v>
      </c>
      <c r="M8" s="11" t="s">
        <v>22</v>
      </c>
      <c r="N8" s="8" t="str">
        <f t="shared" si="0"/>
        <v/>
      </c>
      <c r="O8" s="12">
        <f t="shared" si="1"/>
        <v>82</v>
      </c>
      <c r="P8" s="12"/>
      <c r="Q8" s="12"/>
      <c r="R8" s="12"/>
      <c r="S8" s="13">
        <f t="shared" si="2"/>
        <v>0</v>
      </c>
      <c r="T8" s="1"/>
    </row>
    <row r="9" spans="1:21" ht="14.1" customHeight="1" thickBot="1">
      <c r="A9" s="69">
        <v>6</v>
      </c>
      <c r="B9" s="6" t="s">
        <v>14</v>
      </c>
      <c r="C9" s="7" t="s">
        <v>15</v>
      </c>
      <c r="D9" s="8"/>
      <c r="E9" s="8">
        <v>44</v>
      </c>
      <c r="F9" s="8"/>
      <c r="G9" s="8">
        <v>35</v>
      </c>
      <c r="H9" s="8"/>
      <c r="I9" s="8">
        <v>10</v>
      </c>
      <c r="J9" s="17">
        <v>36</v>
      </c>
      <c r="K9" s="9">
        <f t="shared" si="3"/>
        <v>125</v>
      </c>
      <c r="L9" s="10" t="s">
        <v>164</v>
      </c>
      <c r="M9" s="11" t="s">
        <v>22</v>
      </c>
      <c r="N9" s="8" t="str">
        <f t="shared" si="0"/>
        <v/>
      </c>
      <c r="O9" s="12">
        <f t="shared" si="1"/>
        <v>125</v>
      </c>
      <c r="P9" s="12"/>
      <c r="Q9" s="12"/>
      <c r="R9" s="12"/>
      <c r="S9" s="13">
        <f t="shared" si="2"/>
        <v>3</v>
      </c>
      <c r="T9" s="1"/>
    </row>
    <row r="10" spans="1:21" ht="14.1" customHeight="1" thickBot="1">
      <c r="A10" s="69">
        <v>7</v>
      </c>
      <c r="B10" s="14" t="s">
        <v>84</v>
      </c>
      <c r="C10" s="15" t="s">
        <v>15</v>
      </c>
      <c r="D10" s="8"/>
      <c r="E10" s="8">
        <v>44</v>
      </c>
      <c r="F10" s="17">
        <v>18</v>
      </c>
      <c r="G10" s="8">
        <v>35</v>
      </c>
      <c r="H10" s="8"/>
      <c r="I10" s="8">
        <v>10</v>
      </c>
      <c r="J10" s="8"/>
      <c r="K10" s="9">
        <f t="shared" si="3"/>
        <v>107</v>
      </c>
      <c r="L10" s="161" t="s">
        <v>161</v>
      </c>
      <c r="M10" s="11"/>
      <c r="N10" s="8" t="str">
        <f t="shared" si="0"/>
        <v>pop</v>
      </c>
      <c r="O10" s="12">
        <f t="shared" si="1"/>
        <v>47</v>
      </c>
      <c r="P10" s="12"/>
      <c r="Q10" s="12">
        <v>1</v>
      </c>
      <c r="R10" s="12"/>
      <c r="S10" s="13">
        <f t="shared" si="2"/>
        <v>5</v>
      </c>
      <c r="T10" s="1"/>
    </row>
    <row r="11" spans="1:21" ht="14.1" customHeight="1" thickBot="1">
      <c r="A11" s="69">
        <v>8</v>
      </c>
      <c r="B11" s="14" t="s">
        <v>16</v>
      </c>
      <c r="C11" s="15" t="s">
        <v>17</v>
      </c>
      <c r="D11" s="8">
        <v>46</v>
      </c>
      <c r="E11" s="8"/>
      <c r="F11" s="8"/>
      <c r="G11" s="8"/>
      <c r="H11" s="8"/>
      <c r="I11" s="8"/>
      <c r="J11" s="8"/>
      <c r="K11" s="9">
        <f t="shared" si="3"/>
        <v>46</v>
      </c>
      <c r="L11" s="10"/>
      <c r="M11" s="11"/>
      <c r="N11" s="8" t="str">
        <f t="shared" si="0"/>
        <v/>
      </c>
      <c r="O11" s="12">
        <f t="shared" si="1"/>
        <v>46</v>
      </c>
      <c r="P11" s="12"/>
      <c r="Q11" s="12"/>
      <c r="R11" s="12"/>
      <c r="S11" s="13">
        <f t="shared" si="2"/>
        <v>1</v>
      </c>
      <c r="T11" s="1"/>
    </row>
    <row r="12" spans="1:21" ht="14.1" customHeight="1" thickBot="1">
      <c r="A12" s="69">
        <v>9</v>
      </c>
      <c r="B12" s="14" t="s">
        <v>19</v>
      </c>
      <c r="C12" s="15" t="s">
        <v>18</v>
      </c>
      <c r="D12" s="8">
        <v>46</v>
      </c>
      <c r="E12" s="8"/>
      <c r="F12" s="8"/>
      <c r="G12" s="8"/>
      <c r="H12" s="8"/>
      <c r="I12" s="8">
        <v>10</v>
      </c>
      <c r="J12" s="17">
        <v>9</v>
      </c>
      <c r="K12" s="9">
        <f>SUM(D12:J12)</f>
        <v>65</v>
      </c>
      <c r="L12" s="171"/>
      <c r="M12" s="172"/>
      <c r="N12" s="8" t="str">
        <f t="shared" si="0"/>
        <v>pop-br.ks.</v>
      </c>
      <c r="O12" s="12" t="str">
        <f t="shared" si="1"/>
        <v/>
      </c>
      <c r="P12" s="12"/>
      <c r="Q12" s="12">
        <v>1</v>
      </c>
      <c r="R12" s="12"/>
      <c r="S12" s="13">
        <f t="shared" si="2"/>
        <v>3</v>
      </c>
      <c r="T12" s="1"/>
    </row>
    <row r="13" spans="1:21" ht="14.1" customHeight="1" thickBot="1">
      <c r="A13" s="69">
        <v>10</v>
      </c>
      <c r="B13" s="14" t="s">
        <v>79</v>
      </c>
      <c r="C13" s="15" t="s">
        <v>78</v>
      </c>
      <c r="D13" s="8"/>
      <c r="E13" s="8">
        <v>42</v>
      </c>
      <c r="F13" s="8"/>
      <c r="G13" s="8">
        <v>35</v>
      </c>
      <c r="H13" s="8">
        <v>62</v>
      </c>
      <c r="I13" s="8">
        <v>10</v>
      </c>
      <c r="J13" s="8"/>
      <c r="K13" s="9">
        <f t="shared" si="3"/>
        <v>149</v>
      </c>
      <c r="L13" s="161" t="s">
        <v>161</v>
      </c>
      <c r="M13" s="11"/>
      <c r="N13" s="8" t="str">
        <f t="shared" si="0"/>
        <v>pop</v>
      </c>
      <c r="O13" s="12">
        <f t="shared" si="1"/>
        <v>89</v>
      </c>
      <c r="P13" s="12"/>
      <c r="Q13" s="12"/>
      <c r="R13" s="12"/>
      <c r="S13" s="13">
        <f t="shared" si="2"/>
        <v>4</v>
      </c>
      <c r="T13" s="1"/>
    </row>
    <row r="14" spans="1:21" ht="14.1" customHeight="1" thickBot="1">
      <c r="A14" s="69">
        <v>11</v>
      </c>
      <c r="B14" s="14" t="s">
        <v>80</v>
      </c>
      <c r="C14" s="15" t="s">
        <v>78</v>
      </c>
      <c r="D14" s="8"/>
      <c r="E14" s="8">
        <v>42</v>
      </c>
      <c r="F14" s="8"/>
      <c r="G14" s="8"/>
      <c r="H14" s="8">
        <v>62</v>
      </c>
      <c r="I14" s="8"/>
      <c r="J14" s="8"/>
      <c r="K14" s="9">
        <f t="shared" si="3"/>
        <v>104</v>
      </c>
      <c r="L14" s="161"/>
      <c r="M14" s="11"/>
      <c r="N14" s="8" t="str">
        <f t="shared" si="0"/>
        <v>pop-br.ks.</v>
      </c>
      <c r="O14" s="12" t="str">
        <f t="shared" si="1"/>
        <v/>
      </c>
      <c r="P14" s="12"/>
      <c r="Q14" s="12"/>
      <c r="R14" s="12"/>
      <c r="S14" s="13">
        <f t="shared" si="2"/>
        <v>2</v>
      </c>
      <c r="T14" s="1"/>
    </row>
    <row r="15" spans="1:21" ht="14.1" customHeight="1" thickBot="1">
      <c r="A15" s="69">
        <v>12</v>
      </c>
      <c r="B15" s="14" t="s">
        <v>81</v>
      </c>
      <c r="C15" s="15" t="s">
        <v>78</v>
      </c>
      <c r="D15" s="8"/>
      <c r="E15" s="8">
        <v>42</v>
      </c>
      <c r="F15" s="8"/>
      <c r="G15" s="8">
        <v>35</v>
      </c>
      <c r="H15" s="8"/>
      <c r="I15" s="8">
        <v>10</v>
      </c>
      <c r="J15" s="8"/>
      <c r="K15" s="9">
        <f>SUM(D15:J15)</f>
        <v>87</v>
      </c>
      <c r="L15" s="161" t="s">
        <v>161</v>
      </c>
      <c r="M15" s="11"/>
      <c r="N15" s="8" t="str">
        <f t="shared" si="0"/>
        <v>pop</v>
      </c>
      <c r="O15" s="12">
        <f t="shared" si="1"/>
        <v>27</v>
      </c>
      <c r="P15" s="12"/>
      <c r="Q15" s="12">
        <v>1</v>
      </c>
      <c r="R15" s="12"/>
      <c r="S15" s="13">
        <f t="shared" si="2"/>
        <v>4</v>
      </c>
      <c r="T15" s="1"/>
    </row>
    <row r="16" spans="1:21" ht="14.1" customHeight="1" thickBot="1">
      <c r="A16" s="69">
        <v>13</v>
      </c>
      <c r="B16" s="14" t="s">
        <v>82</v>
      </c>
      <c r="C16" s="15" t="s">
        <v>78</v>
      </c>
      <c r="D16" s="8"/>
      <c r="E16" s="8">
        <v>42</v>
      </c>
      <c r="F16" s="8"/>
      <c r="G16" s="8">
        <v>35</v>
      </c>
      <c r="H16" s="8"/>
      <c r="I16" s="8">
        <v>10</v>
      </c>
      <c r="J16" s="8"/>
      <c r="K16" s="9">
        <f t="shared" si="3"/>
        <v>87</v>
      </c>
      <c r="L16" s="161" t="s">
        <v>161</v>
      </c>
      <c r="M16" s="11"/>
      <c r="N16" s="8" t="str">
        <f t="shared" si="0"/>
        <v>pop</v>
      </c>
      <c r="O16" s="12">
        <f t="shared" si="1"/>
        <v>27</v>
      </c>
      <c r="P16" s="12"/>
      <c r="Q16" s="12"/>
      <c r="R16" s="12"/>
      <c r="S16" s="13">
        <f t="shared" si="2"/>
        <v>3</v>
      </c>
      <c r="T16" s="1"/>
    </row>
    <row r="17" spans="1:20" ht="14.1" customHeight="1" thickBot="1">
      <c r="A17" s="69">
        <v>14</v>
      </c>
      <c r="B17" s="14" t="s">
        <v>20</v>
      </c>
      <c r="C17" s="15" t="s">
        <v>21</v>
      </c>
      <c r="D17" s="16"/>
      <c r="E17" s="16"/>
      <c r="F17" s="16"/>
      <c r="G17" s="16"/>
      <c r="H17" s="16"/>
      <c r="I17" s="16">
        <v>10</v>
      </c>
      <c r="J17" s="17">
        <v>185</v>
      </c>
      <c r="K17" s="9">
        <f t="shared" ref="K17:K23" si="4">SUM(D17:J17)</f>
        <v>195</v>
      </c>
      <c r="L17" s="18"/>
      <c r="M17" s="11" t="s">
        <v>22</v>
      </c>
      <c r="N17" s="8" t="str">
        <f t="shared" si="0"/>
        <v/>
      </c>
      <c r="O17" s="12">
        <f t="shared" si="1"/>
        <v>195</v>
      </c>
      <c r="P17" s="12"/>
      <c r="Q17" s="12"/>
      <c r="R17" s="12"/>
      <c r="S17" s="13">
        <f t="shared" si="2"/>
        <v>1</v>
      </c>
      <c r="T17" s="1"/>
    </row>
    <row r="18" spans="1:20" ht="14.1" customHeight="1" thickBot="1">
      <c r="A18" s="69">
        <v>15</v>
      </c>
      <c r="B18" s="14" t="s">
        <v>23</v>
      </c>
      <c r="C18" s="15" t="s">
        <v>21</v>
      </c>
      <c r="D18" s="8"/>
      <c r="E18" s="8"/>
      <c r="F18" s="8"/>
      <c r="G18" s="8"/>
      <c r="H18" s="8"/>
      <c r="I18" s="8">
        <v>10</v>
      </c>
      <c r="J18" s="17">
        <v>47</v>
      </c>
      <c r="K18" s="9">
        <f t="shared" si="4"/>
        <v>57</v>
      </c>
      <c r="L18" s="10"/>
      <c r="M18" s="11" t="s">
        <v>24</v>
      </c>
      <c r="N18" s="8" t="str">
        <f t="shared" si="0"/>
        <v/>
      </c>
      <c r="O18" s="12">
        <f t="shared" si="1"/>
        <v>57</v>
      </c>
      <c r="P18" s="12"/>
      <c r="Q18" s="12"/>
      <c r="R18" s="12"/>
      <c r="S18" s="13">
        <f t="shared" si="2"/>
        <v>1</v>
      </c>
      <c r="T18" s="1"/>
    </row>
    <row r="19" spans="1:20" ht="14.1" customHeight="1" thickBot="1">
      <c r="A19" s="69">
        <v>16</v>
      </c>
      <c r="B19" s="14" t="s">
        <v>25</v>
      </c>
      <c r="C19" s="15" t="s">
        <v>21</v>
      </c>
      <c r="D19" s="8"/>
      <c r="E19" s="8"/>
      <c r="F19" s="8"/>
      <c r="G19" s="8"/>
      <c r="H19" s="8"/>
      <c r="I19" s="8"/>
      <c r="J19" s="17">
        <v>46</v>
      </c>
      <c r="K19" s="9">
        <f t="shared" si="4"/>
        <v>46</v>
      </c>
      <c r="L19" s="10"/>
      <c r="M19" s="11"/>
      <c r="N19" s="8" t="str">
        <f t="shared" si="0"/>
        <v/>
      </c>
      <c r="O19" s="12">
        <f t="shared" si="1"/>
        <v>46</v>
      </c>
      <c r="P19" s="12"/>
      <c r="Q19" s="12"/>
      <c r="R19" s="12"/>
      <c r="S19" s="13">
        <f t="shared" si="2"/>
        <v>0</v>
      </c>
      <c r="T19" s="1"/>
    </row>
    <row r="20" spans="1:20" ht="14.1" customHeight="1" thickBot="1">
      <c r="A20" s="69">
        <v>17</v>
      </c>
      <c r="B20" s="14" t="s">
        <v>27</v>
      </c>
      <c r="C20" s="15" t="s">
        <v>21</v>
      </c>
      <c r="D20" s="8"/>
      <c r="E20" s="8"/>
      <c r="F20" s="8"/>
      <c r="G20" s="8"/>
      <c r="H20" s="8"/>
      <c r="I20" s="8"/>
      <c r="J20" s="17">
        <v>37</v>
      </c>
      <c r="K20" s="9">
        <f t="shared" si="4"/>
        <v>37</v>
      </c>
      <c r="L20" s="10"/>
      <c r="M20" s="11"/>
      <c r="N20" s="8" t="str">
        <f t="shared" si="0"/>
        <v/>
      </c>
      <c r="O20" s="12">
        <f t="shared" si="1"/>
        <v>37</v>
      </c>
      <c r="P20" s="12"/>
      <c r="Q20" s="12"/>
      <c r="R20" s="12"/>
      <c r="S20" s="13">
        <f t="shared" si="2"/>
        <v>0</v>
      </c>
      <c r="T20" s="1"/>
    </row>
    <row r="21" spans="1:20" ht="14.1" customHeight="1" thickBot="1">
      <c r="A21" s="69">
        <v>18</v>
      </c>
      <c r="B21" s="14" t="s">
        <v>28</v>
      </c>
      <c r="C21" s="15" t="s">
        <v>29</v>
      </c>
      <c r="D21" s="8">
        <v>46</v>
      </c>
      <c r="E21" s="8">
        <v>40</v>
      </c>
      <c r="F21" s="8"/>
      <c r="G21" s="8"/>
      <c r="H21" s="8">
        <v>62</v>
      </c>
      <c r="I21" s="8">
        <v>10</v>
      </c>
      <c r="J21" s="8">
        <v>13</v>
      </c>
      <c r="K21" s="9">
        <f t="shared" si="4"/>
        <v>171</v>
      </c>
      <c r="L21" s="161" t="s">
        <v>161</v>
      </c>
      <c r="M21" s="11" t="s">
        <v>24</v>
      </c>
      <c r="N21" s="8" t="str">
        <f t="shared" si="0"/>
        <v>br</v>
      </c>
      <c r="O21" s="12">
        <f t="shared" si="1"/>
        <v>51</v>
      </c>
      <c r="P21" s="12"/>
      <c r="Q21" s="12"/>
      <c r="R21" s="12"/>
      <c r="S21" s="13">
        <f t="shared" si="2"/>
        <v>4</v>
      </c>
      <c r="T21" s="1"/>
    </row>
    <row r="22" spans="1:20" ht="14.1" customHeight="1" thickBot="1">
      <c r="A22" s="69">
        <v>19</v>
      </c>
      <c r="B22" s="14" t="s">
        <v>30</v>
      </c>
      <c r="C22" s="15" t="s">
        <v>31</v>
      </c>
      <c r="D22" s="8">
        <v>46</v>
      </c>
      <c r="E22" s="8"/>
      <c r="F22" s="8"/>
      <c r="G22" s="8"/>
      <c r="H22" s="8"/>
      <c r="I22" s="8"/>
      <c r="J22" s="8"/>
      <c r="K22" s="9">
        <f t="shared" si="4"/>
        <v>46</v>
      </c>
      <c r="L22" s="10"/>
      <c r="M22" s="11"/>
      <c r="N22" s="8" t="str">
        <f t="shared" si="0"/>
        <v/>
      </c>
      <c r="O22" s="12">
        <f t="shared" si="1"/>
        <v>46</v>
      </c>
      <c r="P22" s="12"/>
      <c r="Q22" s="12"/>
      <c r="R22" s="12"/>
      <c r="S22" s="13">
        <f t="shared" si="2"/>
        <v>1</v>
      </c>
      <c r="T22" s="1"/>
    </row>
    <row r="23" spans="1:20" ht="14.1" customHeight="1" thickBot="1">
      <c r="A23" s="69">
        <v>20</v>
      </c>
      <c r="B23" s="14" t="s">
        <v>119</v>
      </c>
      <c r="C23" s="15" t="s">
        <v>31</v>
      </c>
      <c r="D23" s="8"/>
      <c r="E23" s="8"/>
      <c r="F23" s="8"/>
      <c r="G23" s="8"/>
      <c r="H23" s="8"/>
      <c r="I23" s="8">
        <v>10</v>
      </c>
      <c r="J23" s="8"/>
      <c r="K23" s="9">
        <f t="shared" si="4"/>
        <v>10</v>
      </c>
      <c r="L23" s="10"/>
      <c r="M23" s="11"/>
      <c r="N23" s="8" t="str">
        <f t="shared" si="0"/>
        <v/>
      </c>
      <c r="O23" s="12">
        <f t="shared" si="1"/>
        <v>10</v>
      </c>
      <c r="P23" s="12"/>
      <c r="Q23" s="12"/>
      <c r="R23" s="12"/>
      <c r="S23" s="13">
        <f t="shared" si="2"/>
        <v>1</v>
      </c>
      <c r="T23" s="1"/>
    </row>
    <row r="24" spans="1:20" ht="14.1" customHeight="1" thickBot="1">
      <c r="A24" s="69">
        <v>21</v>
      </c>
      <c r="B24" s="14" t="s">
        <v>97</v>
      </c>
      <c r="C24" s="15" t="s">
        <v>33</v>
      </c>
      <c r="D24" s="8"/>
      <c r="E24" s="8">
        <v>40</v>
      </c>
      <c r="F24" s="17">
        <v>18</v>
      </c>
      <c r="G24" s="8">
        <v>35</v>
      </c>
      <c r="H24" s="8"/>
      <c r="I24" s="8">
        <v>10</v>
      </c>
      <c r="J24" s="8"/>
      <c r="K24" s="9">
        <f>SUM(D24:J24)</f>
        <v>103</v>
      </c>
      <c r="L24" s="161" t="s">
        <v>161</v>
      </c>
      <c r="M24" s="11"/>
      <c r="N24" s="8" t="str">
        <f t="shared" si="0"/>
        <v>pop</v>
      </c>
      <c r="O24" s="12">
        <f t="shared" si="1"/>
        <v>43</v>
      </c>
      <c r="P24" s="12"/>
      <c r="Q24" s="12">
        <v>1</v>
      </c>
      <c r="R24" s="12"/>
      <c r="S24" s="13">
        <f t="shared" si="2"/>
        <v>5</v>
      </c>
      <c r="T24" s="1"/>
    </row>
    <row r="25" spans="1:20" ht="14.1" customHeight="1" thickBot="1">
      <c r="A25" s="69">
        <v>22</v>
      </c>
      <c r="B25" s="14" t="s">
        <v>83</v>
      </c>
      <c r="C25" s="15" t="s">
        <v>33</v>
      </c>
      <c r="D25" s="8"/>
      <c r="E25" s="8"/>
      <c r="F25" s="17">
        <v>18</v>
      </c>
      <c r="G25" s="8"/>
      <c r="H25" s="8">
        <v>62</v>
      </c>
      <c r="I25" s="8">
        <v>10</v>
      </c>
      <c r="J25" s="8"/>
      <c r="K25" s="9">
        <f>SUM(D25:J25)</f>
        <v>90</v>
      </c>
      <c r="L25" s="161" t="s">
        <v>161</v>
      </c>
      <c r="M25" s="11"/>
      <c r="N25" s="8" t="str">
        <f t="shared" si="0"/>
        <v>pop</v>
      </c>
      <c r="O25" s="12">
        <f t="shared" si="1"/>
        <v>30</v>
      </c>
      <c r="P25" s="12"/>
      <c r="Q25" s="12"/>
      <c r="R25" s="12"/>
      <c r="S25" s="13">
        <f t="shared" si="2"/>
        <v>3</v>
      </c>
      <c r="T25" s="1"/>
    </row>
    <row r="26" spans="1:20" ht="14.1" customHeight="1" thickBot="1">
      <c r="A26" s="69">
        <v>23</v>
      </c>
      <c r="B26" s="14" t="s">
        <v>32</v>
      </c>
      <c r="C26" s="15" t="s">
        <v>33</v>
      </c>
      <c r="D26" s="8"/>
      <c r="E26" s="8">
        <v>38</v>
      </c>
      <c r="F26" s="17">
        <v>18</v>
      </c>
      <c r="G26" s="8"/>
      <c r="H26" s="8">
        <v>62</v>
      </c>
      <c r="I26" s="8">
        <v>10</v>
      </c>
      <c r="J26" s="8"/>
      <c r="K26" s="9">
        <f>SUM(D26:J26)</f>
        <v>128</v>
      </c>
      <c r="L26" s="161" t="s">
        <v>161</v>
      </c>
      <c r="M26" s="11" t="s">
        <v>24</v>
      </c>
      <c r="N26" s="8" t="str">
        <f t="shared" si="0"/>
        <v>br</v>
      </c>
      <c r="O26" s="12">
        <f t="shared" si="1"/>
        <v>8</v>
      </c>
      <c r="P26" s="12"/>
      <c r="Q26" s="12"/>
      <c r="R26" s="12"/>
      <c r="S26" s="13">
        <f t="shared" si="2"/>
        <v>4</v>
      </c>
      <c r="T26" s="1"/>
    </row>
    <row r="27" spans="1:20" ht="14.1" customHeight="1" thickBot="1">
      <c r="A27" s="69">
        <v>24</v>
      </c>
      <c r="B27" s="14" t="s">
        <v>34</v>
      </c>
      <c r="C27" s="7" t="s">
        <v>35</v>
      </c>
      <c r="D27" s="8"/>
      <c r="E27" s="8">
        <v>44</v>
      </c>
      <c r="F27" s="8"/>
      <c r="G27" s="8">
        <v>35</v>
      </c>
      <c r="H27" s="8"/>
      <c r="I27" s="8">
        <v>10</v>
      </c>
      <c r="J27" s="98">
        <v>26</v>
      </c>
      <c r="K27" s="11">
        <f t="shared" ref="K27:K37" si="5">SUM(D27:J27)</f>
        <v>115</v>
      </c>
      <c r="L27" s="10"/>
      <c r="M27" s="11" t="s">
        <v>22</v>
      </c>
      <c r="N27" s="8" t="str">
        <f t="shared" si="0"/>
        <v/>
      </c>
      <c r="O27" s="12">
        <f t="shared" si="1"/>
        <v>115</v>
      </c>
      <c r="P27" s="12"/>
      <c r="Q27" s="12"/>
      <c r="R27" s="12"/>
      <c r="S27" s="13">
        <f t="shared" si="2"/>
        <v>3</v>
      </c>
      <c r="T27" s="1"/>
    </row>
    <row r="28" spans="1:20" ht="14.1" customHeight="1" thickBot="1">
      <c r="A28" s="69">
        <v>25</v>
      </c>
      <c r="B28" s="14" t="s">
        <v>36</v>
      </c>
      <c r="C28" s="7" t="s">
        <v>35</v>
      </c>
      <c r="D28" s="8">
        <v>46</v>
      </c>
      <c r="E28" s="8">
        <v>44</v>
      </c>
      <c r="F28" s="8"/>
      <c r="G28" s="8">
        <v>35</v>
      </c>
      <c r="H28" s="8"/>
      <c r="I28" s="8"/>
      <c r="J28" s="8">
        <v>28</v>
      </c>
      <c r="K28" s="9">
        <f t="shared" si="5"/>
        <v>153</v>
      </c>
      <c r="L28" s="161" t="s">
        <v>161</v>
      </c>
      <c r="M28" s="11" t="s">
        <v>24</v>
      </c>
      <c r="N28" s="8" t="str">
        <f t="shared" si="0"/>
        <v>br</v>
      </c>
      <c r="O28" s="12">
        <f t="shared" si="1"/>
        <v>33</v>
      </c>
      <c r="P28" s="12"/>
      <c r="Q28" s="12">
        <v>1</v>
      </c>
      <c r="R28" s="12"/>
      <c r="S28" s="13">
        <f t="shared" si="2"/>
        <v>4</v>
      </c>
      <c r="T28" s="1"/>
    </row>
    <row r="29" spans="1:20" ht="14.1" customHeight="1" thickBot="1">
      <c r="A29" s="69">
        <v>26</v>
      </c>
      <c r="B29" s="14" t="s">
        <v>37</v>
      </c>
      <c r="C29" s="15" t="s">
        <v>35</v>
      </c>
      <c r="D29" s="8">
        <v>46</v>
      </c>
      <c r="E29" s="8">
        <v>40</v>
      </c>
      <c r="F29" s="8"/>
      <c r="G29" s="8">
        <v>35</v>
      </c>
      <c r="H29" s="8"/>
      <c r="I29" s="8">
        <v>10</v>
      </c>
      <c r="J29" s="8">
        <v>50</v>
      </c>
      <c r="K29" s="9">
        <f t="shared" si="5"/>
        <v>181</v>
      </c>
      <c r="L29" s="161" t="s">
        <v>161</v>
      </c>
      <c r="M29" s="11" t="s">
        <v>24</v>
      </c>
      <c r="N29" s="8" t="str">
        <f t="shared" si="0"/>
        <v>br</v>
      </c>
      <c r="O29" s="12">
        <f t="shared" si="1"/>
        <v>61</v>
      </c>
      <c r="P29" s="12"/>
      <c r="Q29" s="12">
        <v>1</v>
      </c>
      <c r="R29" s="12"/>
      <c r="S29" s="13">
        <f t="shared" si="2"/>
        <v>5</v>
      </c>
      <c r="T29" s="1"/>
    </row>
    <row r="30" spans="1:20" ht="14.1" customHeight="1" thickBot="1">
      <c r="A30" s="69">
        <v>27</v>
      </c>
      <c r="B30" s="19" t="s">
        <v>38</v>
      </c>
      <c r="C30" s="15" t="s">
        <v>39</v>
      </c>
      <c r="D30" s="8"/>
      <c r="E30" s="8"/>
      <c r="F30" s="8"/>
      <c r="G30" s="8"/>
      <c r="H30" s="8"/>
      <c r="I30" s="8">
        <v>10</v>
      </c>
      <c r="J30" s="8">
        <v>13</v>
      </c>
      <c r="K30" s="9">
        <f t="shared" si="5"/>
        <v>23</v>
      </c>
      <c r="L30" s="10" t="s">
        <v>164</v>
      </c>
      <c r="M30" s="11" t="s">
        <v>24</v>
      </c>
      <c r="N30" s="8" t="str">
        <f t="shared" si="0"/>
        <v/>
      </c>
      <c r="O30" s="12">
        <f t="shared" si="1"/>
        <v>23</v>
      </c>
      <c r="P30" s="12"/>
      <c r="Q30" s="12"/>
      <c r="R30" s="12"/>
      <c r="S30" s="13">
        <f t="shared" si="2"/>
        <v>1</v>
      </c>
      <c r="T30" s="1"/>
    </row>
    <row r="31" spans="1:20" ht="14.1" customHeight="1" thickBot="1">
      <c r="A31" s="69">
        <v>28</v>
      </c>
      <c r="B31" s="14" t="s">
        <v>40</v>
      </c>
      <c r="C31" s="15" t="s">
        <v>41</v>
      </c>
      <c r="D31" s="8"/>
      <c r="E31" s="8">
        <v>40</v>
      </c>
      <c r="F31" s="17"/>
      <c r="G31" s="8"/>
      <c r="H31" s="8"/>
      <c r="I31" s="8">
        <v>10</v>
      </c>
      <c r="J31" s="17">
        <v>64</v>
      </c>
      <c r="K31" s="9">
        <f t="shared" si="5"/>
        <v>114</v>
      </c>
      <c r="L31" s="10"/>
      <c r="M31" s="11" t="s">
        <v>24</v>
      </c>
      <c r="N31" s="8" t="str">
        <f t="shared" si="0"/>
        <v/>
      </c>
      <c r="O31" s="12">
        <f t="shared" si="1"/>
        <v>114</v>
      </c>
      <c r="P31" s="12"/>
      <c r="Q31" s="12"/>
      <c r="R31" s="12"/>
      <c r="S31" s="13">
        <f t="shared" si="2"/>
        <v>2</v>
      </c>
      <c r="T31" s="1"/>
    </row>
    <row r="32" spans="1:20" ht="14.1" customHeight="1" thickBot="1">
      <c r="A32" s="69">
        <v>29</v>
      </c>
      <c r="B32" s="14" t="s">
        <v>42</v>
      </c>
      <c r="C32" s="15" t="s">
        <v>41</v>
      </c>
      <c r="D32" s="8">
        <v>46</v>
      </c>
      <c r="E32" s="8">
        <v>44</v>
      </c>
      <c r="F32" s="8"/>
      <c r="G32" s="8">
        <v>35</v>
      </c>
      <c r="H32" s="8">
        <v>62</v>
      </c>
      <c r="I32" s="8">
        <v>10</v>
      </c>
      <c r="J32" s="17">
        <v>64</v>
      </c>
      <c r="K32" s="9">
        <f t="shared" si="5"/>
        <v>261</v>
      </c>
      <c r="L32" s="161" t="s">
        <v>161</v>
      </c>
      <c r="M32" s="11" t="s">
        <v>24</v>
      </c>
      <c r="N32" s="8" t="str">
        <f t="shared" si="0"/>
        <v>br</v>
      </c>
      <c r="O32" s="12">
        <f t="shared" si="1"/>
        <v>141</v>
      </c>
      <c r="P32" s="12">
        <v>1</v>
      </c>
      <c r="Q32" s="12"/>
      <c r="R32" s="12"/>
      <c r="S32" s="13">
        <f t="shared" si="2"/>
        <v>6</v>
      </c>
      <c r="T32" s="1"/>
    </row>
    <row r="33" spans="1:20" ht="14.1" customHeight="1" thickBot="1">
      <c r="A33" s="69">
        <v>30</v>
      </c>
      <c r="B33" s="14" t="s">
        <v>43</v>
      </c>
      <c r="C33" s="15" t="s">
        <v>44</v>
      </c>
      <c r="D33" s="8"/>
      <c r="E33" s="8">
        <v>44</v>
      </c>
      <c r="F33" s="8"/>
      <c r="G33" s="8"/>
      <c r="H33" s="8"/>
      <c r="I33" s="8"/>
      <c r="J33" s="8">
        <v>13</v>
      </c>
      <c r="K33" s="9">
        <f t="shared" si="5"/>
        <v>57</v>
      </c>
      <c r="L33" s="18"/>
      <c r="M33" s="11" t="s">
        <v>24</v>
      </c>
      <c r="N33" s="8" t="str">
        <f t="shared" si="0"/>
        <v/>
      </c>
      <c r="O33" s="12">
        <f t="shared" si="1"/>
        <v>57</v>
      </c>
      <c r="P33" s="12"/>
      <c r="Q33" s="12"/>
      <c r="R33" s="12"/>
      <c r="S33" s="13">
        <f t="shared" si="2"/>
        <v>1</v>
      </c>
      <c r="T33" s="1"/>
    </row>
    <row r="34" spans="1:20" ht="14.1" customHeight="1" thickBot="1">
      <c r="A34" s="69">
        <v>31</v>
      </c>
      <c r="B34" s="14" t="s">
        <v>45</v>
      </c>
      <c r="C34" s="15" t="s">
        <v>44</v>
      </c>
      <c r="D34" s="8"/>
      <c r="E34" s="8">
        <v>44</v>
      </c>
      <c r="F34" s="8"/>
      <c r="G34" s="8"/>
      <c r="H34" s="8"/>
      <c r="I34" s="8"/>
      <c r="J34" s="8">
        <v>13</v>
      </c>
      <c r="K34" s="9">
        <f t="shared" si="5"/>
        <v>57</v>
      </c>
      <c r="L34" s="18"/>
      <c r="M34" s="11" t="s">
        <v>24</v>
      </c>
      <c r="N34" s="8" t="str">
        <f t="shared" si="0"/>
        <v/>
      </c>
      <c r="O34" s="12">
        <f t="shared" si="1"/>
        <v>57</v>
      </c>
      <c r="P34" s="12"/>
      <c r="Q34" s="12"/>
      <c r="R34" s="12"/>
      <c r="S34" s="13">
        <f t="shared" si="2"/>
        <v>1</v>
      </c>
      <c r="T34" s="1"/>
    </row>
    <row r="35" spans="1:20" ht="14.1" customHeight="1" thickBot="1">
      <c r="A35" s="69">
        <v>32</v>
      </c>
      <c r="B35" s="14" t="s">
        <v>46</v>
      </c>
      <c r="C35" s="15" t="s">
        <v>47</v>
      </c>
      <c r="D35" s="8">
        <v>46</v>
      </c>
      <c r="E35" s="8">
        <v>40</v>
      </c>
      <c r="F35" s="8"/>
      <c r="G35" s="8"/>
      <c r="H35" s="8"/>
      <c r="I35" s="8">
        <v>10</v>
      </c>
      <c r="J35" s="17">
        <v>37</v>
      </c>
      <c r="K35" s="9">
        <f t="shared" si="5"/>
        <v>133</v>
      </c>
      <c r="L35" s="18" t="s">
        <v>164</v>
      </c>
      <c r="M35" s="11" t="s">
        <v>22</v>
      </c>
      <c r="N35" s="8" t="str">
        <f t="shared" si="0"/>
        <v/>
      </c>
      <c r="O35" s="12">
        <f t="shared" si="1"/>
        <v>133</v>
      </c>
      <c r="P35" s="12"/>
      <c r="Q35" s="12">
        <v>1</v>
      </c>
      <c r="R35" s="12">
        <v>1</v>
      </c>
      <c r="S35" s="13">
        <f t="shared" si="2"/>
        <v>5</v>
      </c>
      <c r="T35" s="1"/>
    </row>
    <row r="36" spans="1:20" ht="14.1" customHeight="1" thickBot="1">
      <c r="A36" s="69">
        <v>33</v>
      </c>
      <c r="B36" s="14" t="s">
        <v>48</v>
      </c>
      <c r="C36" s="15" t="s">
        <v>49</v>
      </c>
      <c r="D36" s="8">
        <v>46</v>
      </c>
      <c r="E36" s="8">
        <v>40</v>
      </c>
      <c r="F36" s="8"/>
      <c r="G36" s="8">
        <v>35</v>
      </c>
      <c r="H36" s="8"/>
      <c r="I36" s="8"/>
      <c r="J36" s="8">
        <v>76</v>
      </c>
      <c r="K36" s="11">
        <f t="shared" si="5"/>
        <v>197</v>
      </c>
      <c r="L36" s="18" t="s">
        <v>164</v>
      </c>
      <c r="M36" s="11" t="s">
        <v>22</v>
      </c>
      <c r="N36" s="8" t="str">
        <f t="shared" si="0"/>
        <v/>
      </c>
      <c r="O36" s="12">
        <f t="shared" si="1"/>
        <v>197</v>
      </c>
      <c r="P36" s="12"/>
      <c r="Q36" s="12"/>
      <c r="R36" s="12"/>
      <c r="S36" s="13">
        <f t="shared" si="2"/>
        <v>3</v>
      </c>
      <c r="T36" s="1"/>
    </row>
    <row r="37" spans="1:20" ht="14.1" customHeight="1" thickBot="1">
      <c r="A37" s="69">
        <v>34</v>
      </c>
      <c r="B37" s="14" t="s">
        <v>50</v>
      </c>
      <c r="C37" s="15" t="s">
        <v>49</v>
      </c>
      <c r="D37" s="8">
        <v>46</v>
      </c>
      <c r="E37" s="8"/>
      <c r="F37" s="8"/>
      <c r="G37" s="8">
        <v>35</v>
      </c>
      <c r="H37" s="8"/>
      <c r="I37" s="8"/>
      <c r="J37" s="8">
        <v>59</v>
      </c>
      <c r="K37" s="11">
        <f t="shared" si="5"/>
        <v>140</v>
      </c>
      <c r="L37" s="162" t="s">
        <v>161</v>
      </c>
      <c r="M37" s="11" t="s">
        <v>24</v>
      </c>
      <c r="N37" s="8" t="str">
        <f t="shared" si="0"/>
        <v>br</v>
      </c>
      <c r="O37" s="12">
        <f t="shared" si="1"/>
        <v>20</v>
      </c>
      <c r="P37" s="12"/>
      <c r="Q37" s="12"/>
      <c r="R37" s="12"/>
      <c r="S37" s="13">
        <f t="shared" si="2"/>
        <v>2</v>
      </c>
      <c r="T37" s="1"/>
    </row>
    <row r="38" spans="1:20" ht="14.1" customHeight="1" thickBot="1">
      <c r="A38" s="69">
        <v>35</v>
      </c>
      <c r="B38" s="14" t="s">
        <v>98</v>
      </c>
      <c r="C38" s="15" t="s">
        <v>99</v>
      </c>
      <c r="D38" s="8"/>
      <c r="E38" s="8">
        <v>44</v>
      </c>
      <c r="F38" s="8"/>
      <c r="G38" s="8">
        <v>35</v>
      </c>
      <c r="H38" s="8"/>
      <c r="I38" s="8">
        <v>10</v>
      </c>
      <c r="J38" s="8"/>
      <c r="K38" s="11">
        <f>SUM(D38:J38)</f>
        <v>89</v>
      </c>
      <c r="L38" s="162" t="s">
        <v>161</v>
      </c>
      <c r="M38" s="11"/>
      <c r="N38" s="8" t="str">
        <f t="shared" si="0"/>
        <v>pop</v>
      </c>
      <c r="O38" s="12">
        <f t="shared" si="1"/>
        <v>29</v>
      </c>
      <c r="P38" s="12"/>
      <c r="Q38" s="12"/>
      <c r="R38" s="12"/>
      <c r="S38" s="13">
        <f t="shared" si="2"/>
        <v>3</v>
      </c>
      <c r="T38" s="1"/>
    </row>
    <row r="39" spans="1:20" ht="14.1" customHeight="1" thickBot="1">
      <c r="A39" s="69">
        <v>36</v>
      </c>
      <c r="B39" s="20" t="s">
        <v>51</v>
      </c>
      <c r="C39" s="21" t="s">
        <v>52</v>
      </c>
      <c r="D39" s="22"/>
      <c r="E39" s="22"/>
      <c r="F39" s="22"/>
      <c r="G39" s="22"/>
      <c r="H39" s="22">
        <v>62</v>
      </c>
      <c r="I39" s="22"/>
      <c r="J39" s="22">
        <v>10</v>
      </c>
      <c r="K39" s="23">
        <f t="shared" ref="K39:K65" si="6">SUM(D39:J39)</f>
        <v>72</v>
      </c>
      <c r="L39" s="18"/>
      <c r="M39" s="24" t="s">
        <v>24</v>
      </c>
      <c r="N39" s="8" t="str">
        <f t="shared" si="0"/>
        <v/>
      </c>
      <c r="O39" s="12">
        <f t="shared" si="1"/>
        <v>72</v>
      </c>
      <c r="P39" s="12"/>
      <c r="Q39" s="12"/>
      <c r="R39" s="12"/>
      <c r="S39" s="13">
        <f t="shared" si="2"/>
        <v>1</v>
      </c>
      <c r="T39" s="1"/>
    </row>
    <row r="40" spans="1:20" ht="14.1" customHeight="1" thickBot="1">
      <c r="A40" s="69">
        <v>37</v>
      </c>
      <c r="B40" s="14" t="s">
        <v>53</v>
      </c>
      <c r="C40" s="15" t="s">
        <v>54</v>
      </c>
      <c r="D40" s="8">
        <v>46</v>
      </c>
      <c r="E40" s="8">
        <v>44</v>
      </c>
      <c r="F40" s="17">
        <f>372-167</f>
        <v>205</v>
      </c>
      <c r="G40" s="8">
        <v>35</v>
      </c>
      <c r="H40" s="8"/>
      <c r="I40" s="8">
        <v>10</v>
      </c>
      <c r="J40" s="8">
        <v>32</v>
      </c>
      <c r="K40" s="9">
        <f t="shared" si="6"/>
        <v>372</v>
      </c>
      <c r="L40" s="18" t="s">
        <v>164</v>
      </c>
      <c r="M40" s="11" t="s">
        <v>66</v>
      </c>
      <c r="N40" s="8" t="str">
        <f t="shared" si="0"/>
        <v/>
      </c>
      <c r="O40" s="12">
        <f t="shared" si="1"/>
        <v>372</v>
      </c>
      <c r="P40" s="12"/>
      <c r="Q40" s="12">
        <v>1</v>
      </c>
      <c r="R40" s="12">
        <v>1</v>
      </c>
      <c r="S40" s="13">
        <f t="shared" si="2"/>
        <v>7</v>
      </c>
      <c r="T40" s="1"/>
    </row>
    <row r="41" spans="1:20" ht="14.1" customHeight="1" thickBot="1">
      <c r="A41" s="69">
        <v>38</v>
      </c>
      <c r="B41" s="14" t="s">
        <v>55</v>
      </c>
      <c r="C41" s="15" t="s">
        <v>54</v>
      </c>
      <c r="D41" s="8">
        <v>46</v>
      </c>
      <c r="E41" s="8">
        <v>40</v>
      </c>
      <c r="F41" s="8"/>
      <c r="G41" s="8"/>
      <c r="H41" s="8"/>
      <c r="I41" s="8"/>
      <c r="J41" s="17">
        <v>37</v>
      </c>
      <c r="K41" s="9">
        <f t="shared" si="6"/>
        <v>123</v>
      </c>
      <c r="L41" s="18"/>
      <c r="M41" s="11" t="s">
        <v>22</v>
      </c>
      <c r="N41" s="8" t="str">
        <f t="shared" si="0"/>
        <v/>
      </c>
      <c r="O41" s="12">
        <f t="shared" si="1"/>
        <v>123</v>
      </c>
      <c r="P41" s="12"/>
      <c r="Q41" s="12"/>
      <c r="R41" s="12"/>
      <c r="S41" s="13">
        <f t="shared" si="2"/>
        <v>2</v>
      </c>
      <c r="T41" s="1"/>
    </row>
    <row r="42" spans="1:20" ht="14.1" customHeight="1" thickBot="1">
      <c r="A42" s="69">
        <v>39</v>
      </c>
      <c r="B42" s="14" t="s">
        <v>56</v>
      </c>
      <c r="C42" s="15" t="s">
        <v>57</v>
      </c>
      <c r="D42" s="8"/>
      <c r="E42" s="8"/>
      <c r="F42" s="8"/>
      <c r="G42" s="8"/>
      <c r="H42" s="8">
        <v>62</v>
      </c>
      <c r="I42" s="8"/>
      <c r="J42" s="8">
        <v>2</v>
      </c>
      <c r="K42" s="9">
        <f t="shared" si="6"/>
        <v>64</v>
      </c>
      <c r="L42" s="18" t="s">
        <v>164</v>
      </c>
      <c r="M42" s="11" t="s">
        <v>22</v>
      </c>
      <c r="N42" s="8" t="str">
        <f t="shared" si="0"/>
        <v/>
      </c>
      <c r="O42" s="12">
        <f t="shared" si="1"/>
        <v>64</v>
      </c>
      <c r="P42" s="12"/>
      <c r="Q42" s="12"/>
      <c r="R42" s="12"/>
      <c r="S42" s="13">
        <f t="shared" si="2"/>
        <v>1</v>
      </c>
      <c r="T42" s="1"/>
    </row>
    <row r="43" spans="1:20" ht="14.1" customHeight="1" thickBot="1">
      <c r="A43" s="69">
        <v>40</v>
      </c>
      <c r="B43" s="14" t="s">
        <v>58</v>
      </c>
      <c r="C43" s="15" t="s">
        <v>57</v>
      </c>
      <c r="D43" s="16"/>
      <c r="E43" s="16"/>
      <c r="F43" s="8"/>
      <c r="G43" s="8"/>
      <c r="H43" s="8"/>
      <c r="I43" s="16"/>
      <c r="J43" s="16">
        <v>19</v>
      </c>
      <c r="K43" s="9">
        <f t="shared" si="6"/>
        <v>19</v>
      </c>
      <c r="L43" s="25"/>
      <c r="M43" s="11"/>
      <c r="N43" s="8" t="str">
        <f t="shared" si="0"/>
        <v/>
      </c>
      <c r="O43" s="12">
        <f t="shared" si="1"/>
        <v>19</v>
      </c>
      <c r="P43" s="12"/>
      <c r="Q43" s="12"/>
      <c r="R43" s="12"/>
      <c r="S43" s="13">
        <f t="shared" si="2"/>
        <v>0</v>
      </c>
      <c r="T43" s="1"/>
    </row>
    <row r="44" spans="1:20" ht="14.1" customHeight="1" thickBot="1">
      <c r="A44" s="69">
        <v>41</v>
      </c>
      <c r="B44" s="72" t="s">
        <v>59</v>
      </c>
      <c r="C44" s="73" t="s">
        <v>57</v>
      </c>
      <c r="D44" s="28">
        <v>46</v>
      </c>
      <c r="E44" s="28">
        <v>44</v>
      </c>
      <c r="F44" s="29">
        <v>38</v>
      </c>
      <c r="G44" s="28">
        <v>35</v>
      </c>
      <c r="H44" s="28"/>
      <c r="I44" s="28">
        <v>10</v>
      </c>
      <c r="J44" s="28">
        <v>230</v>
      </c>
      <c r="K44" s="30">
        <f t="shared" si="6"/>
        <v>403</v>
      </c>
      <c r="L44" s="163" t="s">
        <v>161</v>
      </c>
      <c r="M44" s="32" t="s">
        <v>22</v>
      </c>
      <c r="N44" s="8" t="str">
        <f t="shared" si="0"/>
        <v>sr</v>
      </c>
      <c r="O44" s="12">
        <f t="shared" si="1"/>
        <v>43</v>
      </c>
      <c r="P44" s="74">
        <v>1</v>
      </c>
      <c r="Q44" s="74">
        <v>1</v>
      </c>
      <c r="R44" s="74"/>
      <c r="S44" s="13">
        <f t="shared" si="2"/>
        <v>7</v>
      </c>
      <c r="T44" s="1"/>
    </row>
    <row r="45" spans="1:20" ht="14.1" customHeight="1" thickBot="1">
      <c r="A45" s="69">
        <v>42</v>
      </c>
      <c r="B45" s="14" t="s">
        <v>60</v>
      </c>
      <c r="C45" s="15" t="s">
        <v>61</v>
      </c>
      <c r="D45" s="8">
        <v>46</v>
      </c>
      <c r="E45" s="8">
        <v>40</v>
      </c>
      <c r="F45" s="37">
        <v>100</v>
      </c>
      <c r="G45" s="71">
        <v>35</v>
      </c>
      <c r="H45" s="71">
        <v>62</v>
      </c>
      <c r="I45" s="8">
        <v>10</v>
      </c>
      <c r="J45" s="17"/>
      <c r="K45" s="9">
        <f t="shared" si="6"/>
        <v>293</v>
      </c>
      <c r="L45" s="163" t="s">
        <v>161</v>
      </c>
      <c r="M45" s="11" t="s">
        <v>62</v>
      </c>
      <c r="N45" s="8" t="str">
        <f t="shared" si="0"/>
        <v>za wytrw.</v>
      </c>
      <c r="O45" s="12" t="str">
        <f t="shared" si="1"/>
        <v/>
      </c>
      <c r="P45" s="70"/>
      <c r="Q45" s="70">
        <v>1</v>
      </c>
      <c r="R45" s="70">
        <v>1</v>
      </c>
      <c r="S45" s="13">
        <f t="shared" si="2"/>
        <v>8</v>
      </c>
      <c r="T45" s="1"/>
    </row>
    <row r="46" spans="1:20" ht="14.1" customHeight="1" thickBot="1">
      <c r="A46" s="69">
        <v>43</v>
      </c>
      <c r="B46" s="26" t="s">
        <v>63</v>
      </c>
      <c r="C46" s="27" t="s">
        <v>61</v>
      </c>
      <c r="D46" s="28"/>
      <c r="E46" s="28">
        <v>44</v>
      </c>
      <c r="F46" s="28"/>
      <c r="G46" s="28"/>
      <c r="H46" s="28"/>
      <c r="I46" s="28"/>
      <c r="J46" s="29">
        <v>90</v>
      </c>
      <c r="K46" s="30">
        <f t="shared" si="6"/>
        <v>134</v>
      </c>
      <c r="L46" s="163" t="s">
        <v>161</v>
      </c>
      <c r="M46" s="32" t="s">
        <v>24</v>
      </c>
      <c r="N46" s="8" t="str">
        <f t="shared" si="0"/>
        <v>br</v>
      </c>
      <c r="O46" s="12">
        <f t="shared" si="1"/>
        <v>14</v>
      </c>
      <c r="P46" s="33"/>
      <c r="Q46" s="33"/>
      <c r="R46" s="33"/>
      <c r="S46" s="13">
        <f t="shared" si="2"/>
        <v>1</v>
      </c>
      <c r="T46" s="1"/>
    </row>
    <row r="47" spans="1:20" ht="14.1" customHeight="1" thickBot="1">
      <c r="A47" s="69">
        <v>44</v>
      </c>
      <c r="B47" s="34" t="s">
        <v>64</v>
      </c>
      <c r="C47" s="35" t="s">
        <v>65</v>
      </c>
      <c r="D47" s="8"/>
      <c r="E47" s="8"/>
      <c r="F47" s="8"/>
      <c r="G47" s="8"/>
      <c r="H47" s="8"/>
      <c r="I47" s="8"/>
      <c r="J47" s="8" t="s">
        <v>26</v>
      </c>
      <c r="K47" s="11">
        <f t="shared" si="6"/>
        <v>0</v>
      </c>
      <c r="L47" s="36"/>
      <c r="M47" s="11" t="s">
        <v>66</v>
      </c>
      <c r="N47" s="8" t="str">
        <f t="shared" si="0"/>
        <v/>
      </c>
      <c r="O47" s="12">
        <f t="shared" si="1"/>
        <v>0</v>
      </c>
      <c r="P47" s="37"/>
      <c r="Q47" s="37"/>
      <c r="R47" s="36">
        <v>1</v>
      </c>
      <c r="S47" s="13">
        <f t="shared" si="2"/>
        <v>1</v>
      </c>
      <c r="T47" s="1"/>
    </row>
    <row r="48" spans="1:20" ht="14.1" customHeight="1" thickBot="1">
      <c r="A48" s="69">
        <v>45</v>
      </c>
      <c r="B48" s="34" t="s">
        <v>67</v>
      </c>
      <c r="C48" s="35" t="s">
        <v>65</v>
      </c>
      <c r="D48" s="8"/>
      <c r="E48" s="8"/>
      <c r="F48" s="8"/>
      <c r="G48" s="8"/>
      <c r="H48" s="8"/>
      <c r="I48" s="8"/>
      <c r="J48" s="8"/>
      <c r="K48" s="9">
        <f t="shared" si="6"/>
        <v>0</v>
      </c>
      <c r="L48" s="38"/>
      <c r="M48" s="11" t="s">
        <v>22</v>
      </c>
      <c r="N48" s="8" t="str">
        <f t="shared" si="0"/>
        <v/>
      </c>
      <c r="O48" s="12">
        <f t="shared" si="1"/>
        <v>0</v>
      </c>
      <c r="P48" s="12"/>
      <c r="Q48" s="12">
        <v>1</v>
      </c>
      <c r="R48" s="12"/>
      <c r="S48" s="13">
        <f t="shared" si="2"/>
        <v>1</v>
      </c>
      <c r="T48" s="1"/>
    </row>
    <row r="49" spans="1:22" ht="14.1" customHeight="1" thickBot="1">
      <c r="A49" s="115">
        <v>46</v>
      </c>
      <c r="B49" s="6" t="s">
        <v>68</v>
      </c>
      <c r="C49" s="119" t="s">
        <v>65</v>
      </c>
      <c r="D49" s="41"/>
      <c r="E49" s="41"/>
      <c r="F49" s="39"/>
      <c r="G49" s="39"/>
      <c r="H49" s="39"/>
      <c r="I49" s="41"/>
      <c r="J49" s="120">
        <v>30</v>
      </c>
      <c r="K49" s="121">
        <f t="shared" si="6"/>
        <v>30</v>
      </c>
      <c r="L49" s="18"/>
      <c r="M49" s="122" t="s">
        <v>24</v>
      </c>
      <c r="N49" s="8" t="str">
        <f t="shared" si="0"/>
        <v/>
      </c>
      <c r="O49" s="12">
        <f t="shared" si="1"/>
        <v>30</v>
      </c>
      <c r="P49" s="12"/>
      <c r="Q49" s="12"/>
      <c r="R49" s="12"/>
      <c r="S49" s="13">
        <f t="shared" si="2"/>
        <v>0</v>
      </c>
      <c r="T49" s="1"/>
      <c r="V49" s="40"/>
    </row>
    <row r="50" spans="1:22" ht="14.1" customHeight="1" thickBot="1">
      <c r="A50" s="115">
        <v>47</v>
      </c>
      <c r="B50" s="6" t="s">
        <v>69</v>
      </c>
      <c r="C50" s="119" t="s">
        <v>65</v>
      </c>
      <c r="D50" s="41"/>
      <c r="E50" s="41"/>
      <c r="F50" s="41"/>
      <c r="G50" s="41"/>
      <c r="H50" s="41"/>
      <c r="I50" s="41"/>
      <c r="J50" s="120">
        <v>19</v>
      </c>
      <c r="K50" s="121">
        <f t="shared" si="6"/>
        <v>19</v>
      </c>
      <c r="L50" s="18"/>
      <c r="M50" s="122" t="s">
        <v>66</v>
      </c>
      <c r="N50" s="8" t="str">
        <f t="shared" si="0"/>
        <v/>
      </c>
      <c r="O50" s="12">
        <f t="shared" si="1"/>
        <v>19</v>
      </c>
      <c r="P50" s="12"/>
      <c r="Q50" s="12"/>
      <c r="R50" s="12">
        <v>1</v>
      </c>
      <c r="S50" s="13">
        <f t="shared" si="2"/>
        <v>1</v>
      </c>
      <c r="T50" s="1"/>
      <c r="V50" s="40"/>
    </row>
    <row r="51" spans="1:22" ht="14.1" customHeight="1" thickBot="1">
      <c r="A51" s="115">
        <v>48</v>
      </c>
      <c r="B51" s="123" t="s">
        <v>70</v>
      </c>
      <c r="C51" s="124" t="s">
        <v>65</v>
      </c>
      <c r="D51" s="41"/>
      <c r="E51" s="41"/>
      <c r="F51" s="41"/>
      <c r="G51" s="41"/>
      <c r="H51" s="41"/>
      <c r="I51" s="41"/>
      <c r="J51" s="41"/>
      <c r="K51" s="121">
        <f t="shared" si="6"/>
        <v>0</v>
      </c>
      <c r="L51" s="18"/>
      <c r="M51" s="122" t="s">
        <v>62</v>
      </c>
      <c r="N51" s="8" t="str">
        <f t="shared" si="0"/>
        <v/>
      </c>
      <c r="O51" s="12">
        <f t="shared" si="1"/>
        <v>0</v>
      </c>
      <c r="P51" s="12"/>
      <c r="Q51" s="12"/>
      <c r="R51" s="12">
        <v>1</v>
      </c>
      <c r="S51" s="13">
        <f t="shared" si="2"/>
        <v>1</v>
      </c>
      <c r="T51" s="1"/>
    </row>
    <row r="52" spans="1:22" ht="14.1" customHeight="1" thickBot="1">
      <c r="A52" s="115">
        <v>49</v>
      </c>
      <c r="B52" s="123" t="s">
        <v>71</v>
      </c>
      <c r="C52" s="124" t="s">
        <v>65</v>
      </c>
      <c r="D52" s="41"/>
      <c r="E52" s="41"/>
      <c r="F52" s="41"/>
      <c r="G52" s="41"/>
      <c r="H52" s="41"/>
      <c r="I52" s="120"/>
      <c r="J52" s="41">
        <v>14</v>
      </c>
      <c r="K52" s="121">
        <f t="shared" si="6"/>
        <v>14</v>
      </c>
      <c r="L52" s="18"/>
      <c r="M52" s="122" t="s">
        <v>24</v>
      </c>
      <c r="N52" s="8" t="str">
        <f t="shared" si="0"/>
        <v/>
      </c>
      <c r="O52" s="12">
        <f t="shared" si="1"/>
        <v>14</v>
      </c>
      <c r="P52" s="25"/>
      <c r="Q52" s="25"/>
      <c r="R52" s="18">
        <v>1</v>
      </c>
      <c r="S52" s="13">
        <f t="shared" si="2"/>
        <v>1</v>
      </c>
      <c r="T52" s="1"/>
    </row>
    <row r="53" spans="1:22" ht="14.1" customHeight="1" thickBot="1">
      <c r="A53" s="104">
        <v>50</v>
      </c>
      <c r="B53" s="79" t="s">
        <v>72</v>
      </c>
      <c r="C53" s="125" t="s">
        <v>65</v>
      </c>
      <c r="D53" s="126"/>
      <c r="E53" s="126"/>
      <c r="F53" s="126"/>
      <c r="G53" s="126"/>
      <c r="H53" s="126"/>
      <c r="I53" s="126"/>
      <c r="J53" s="127">
        <v>254</v>
      </c>
      <c r="K53" s="128">
        <f t="shared" si="6"/>
        <v>254</v>
      </c>
      <c r="L53" s="31"/>
      <c r="M53" s="129" t="s">
        <v>22</v>
      </c>
      <c r="N53" s="8" t="str">
        <f t="shared" si="0"/>
        <v/>
      </c>
      <c r="O53" s="12">
        <f t="shared" si="1"/>
        <v>254</v>
      </c>
      <c r="P53" s="33"/>
      <c r="Q53" s="33"/>
      <c r="R53" s="33">
        <v>1</v>
      </c>
      <c r="S53" s="13">
        <f t="shared" si="2"/>
        <v>1</v>
      </c>
      <c r="T53" s="1"/>
    </row>
    <row r="54" spans="1:22" ht="14.1" customHeight="1" thickTop="1" thickBot="1">
      <c r="A54" s="103">
        <v>51</v>
      </c>
      <c r="B54" s="75" t="s">
        <v>155</v>
      </c>
      <c r="C54" s="99" t="s">
        <v>18</v>
      </c>
      <c r="D54" s="77">
        <v>46</v>
      </c>
      <c r="E54" s="77"/>
      <c r="F54" s="77"/>
      <c r="G54" s="77"/>
      <c r="H54" s="77"/>
      <c r="I54" s="77"/>
      <c r="J54" s="78">
        <v>46</v>
      </c>
      <c r="K54" s="160">
        <f t="shared" si="6"/>
        <v>92</v>
      </c>
      <c r="L54" s="154"/>
      <c r="M54" s="102"/>
      <c r="N54" s="8" t="str">
        <f t="shared" si="0"/>
        <v>pop-br.ks.</v>
      </c>
      <c r="O54" s="12" t="str">
        <f t="shared" si="1"/>
        <v/>
      </c>
      <c r="P54" s="76"/>
      <c r="Q54" s="76">
        <v>1</v>
      </c>
      <c r="R54" s="116"/>
      <c r="S54" s="13">
        <f t="shared" si="2"/>
        <v>2</v>
      </c>
      <c r="T54" s="1"/>
    </row>
    <row r="55" spans="1:22" ht="14.1" customHeight="1" thickBot="1">
      <c r="A55" s="100">
        <v>52</v>
      </c>
      <c r="B55" s="111" t="s">
        <v>103</v>
      </c>
      <c r="C55" s="43" t="s">
        <v>78</v>
      </c>
      <c r="D55" s="52"/>
      <c r="E55" s="52">
        <v>42</v>
      </c>
      <c r="F55" s="52"/>
      <c r="G55" s="52"/>
      <c r="H55" s="52"/>
      <c r="I55" s="52"/>
      <c r="J55" s="52"/>
      <c r="K55" s="42">
        <f t="shared" si="6"/>
        <v>42</v>
      </c>
      <c r="L55" s="155"/>
      <c r="M55" s="101"/>
      <c r="N55" s="8" t="str">
        <f t="shared" si="0"/>
        <v/>
      </c>
      <c r="O55" s="12">
        <f t="shared" si="1"/>
        <v>42</v>
      </c>
      <c r="P55" s="43"/>
      <c r="Q55" s="43"/>
      <c r="R55" s="117"/>
      <c r="S55" s="13">
        <f t="shared" si="2"/>
        <v>1</v>
      </c>
      <c r="T55" s="1"/>
    </row>
    <row r="56" spans="1:22" ht="14.1" customHeight="1" thickBot="1">
      <c r="A56" s="100">
        <v>53</v>
      </c>
      <c r="B56" s="112" t="s">
        <v>100</v>
      </c>
      <c r="C56" s="99" t="s">
        <v>78</v>
      </c>
      <c r="D56" s="77"/>
      <c r="E56" s="77"/>
      <c r="F56" s="77"/>
      <c r="G56" s="77"/>
      <c r="H56" s="77">
        <v>62</v>
      </c>
      <c r="I56" s="77"/>
      <c r="J56" s="77"/>
      <c r="K56" s="42">
        <f t="shared" si="6"/>
        <v>62</v>
      </c>
      <c r="L56" s="154"/>
      <c r="M56" s="102"/>
      <c r="N56" s="8" t="str">
        <f t="shared" si="0"/>
        <v>pop-br.ks.</v>
      </c>
      <c r="O56" s="12" t="str">
        <f t="shared" si="1"/>
        <v/>
      </c>
      <c r="P56" s="43"/>
      <c r="Q56" s="76"/>
      <c r="R56" s="116"/>
      <c r="S56" s="13">
        <f t="shared" si="2"/>
        <v>1</v>
      </c>
      <c r="T56" s="1"/>
    </row>
    <row r="57" spans="1:22" ht="14.1" customHeight="1" thickBot="1">
      <c r="A57" s="100">
        <v>54</v>
      </c>
      <c r="B57" s="111" t="s">
        <v>153</v>
      </c>
      <c r="C57" s="56" t="s">
        <v>21</v>
      </c>
      <c r="D57" s="52"/>
      <c r="E57" s="52">
        <v>42</v>
      </c>
      <c r="F57" s="52"/>
      <c r="G57" s="52"/>
      <c r="H57" s="52"/>
      <c r="I57" s="52"/>
      <c r="J57" s="52"/>
      <c r="K57" s="42">
        <f t="shared" si="6"/>
        <v>42</v>
      </c>
      <c r="L57" s="155"/>
      <c r="M57" s="55"/>
      <c r="N57" s="8" t="str">
        <f t="shared" si="0"/>
        <v/>
      </c>
      <c r="O57" s="12">
        <f t="shared" si="1"/>
        <v>42</v>
      </c>
      <c r="P57" s="43"/>
      <c r="Q57" s="43"/>
      <c r="R57" s="117"/>
      <c r="S57" s="13">
        <f t="shared" si="2"/>
        <v>1</v>
      </c>
      <c r="T57" s="1"/>
    </row>
    <row r="58" spans="1:22" ht="14.1" customHeight="1" thickBot="1">
      <c r="A58" s="100">
        <v>55</v>
      </c>
      <c r="B58" s="111" t="s">
        <v>106</v>
      </c>
      <c r="C58" s="43" t="s">
        <v>39</v>
      </c>
      <c r="D58" s="105"/>
      <c r="E58" s="43">
        <v>44</v>
      </c>
      <c r="F58" s="52"/>
      <c r="G58" s="52"/>
      <c r="H58" s="52"/>
      <c r="I58" s="52"/>
      <c r="J58" s="52"/>
      <c r="K58" s="42">
        <f t="shared" si="6"/>
        <v>44</v>
      </c>
      <c r="L58" s="155"/>
      <c r="M58" s="55"/>
      <c r="N58" s="8" t="str">
        <f t="shared" si="0"/>
        <v/>
      </c>
      <c r="O58" s="12">
        <f t="shared" si="1"/>
        <v>44</v>
      </c>
      <c r="P58" s="43"/>
      <c r="Q58" s="43"/>
      <c r="R58" s="117"/>
      <c r="S58" s="13">
        <f t="shared" si="2"/>
        <v>1</v>
      </c>
      <c r="T58" s="1"/>
    </row>
    <row r="59" spans="1:22" ht="14.1" customHeight="1" thickBot="1">
      <c r="A59" s="100">
        <v>56</v>
      </c>
      <c r="B59" s="111" t="s">
        <v>154</v>
      </c>
      <c r="C59" s="43" t="s">
        <v>41</v>
      </c>
      <c r="D59" s="106">
        <v>46</v>
      </c>
      <c r="E59" s="43"/>
      <c r="F59" s="52"/>
      <c r="G59" s="52"/>
      <c r="H59" s="52"/>
      <c r="I59" s="52"/>
      <c r="J59" s="53">
        <v>54</v>
      </c>
      <c r="K59" s="42">
        <f t="shared" si="6"/>
        <v>100</v>
      </c>
      <c r="L59" s="155"/>
      <c r="M59" s="55" t="s">
        <v>24</v>
      </c>
      <c r="N59" s="8" t="str">
        <f t="shared" si="0"/>
        <v/>
      </c>
      <c r="O59" s="12">
        <f t="shared" si="1"/>
        <v>100</v>
      </c>
      <c r="P59" s="43"/>
      <c r="Q59" s="43">
        <v>1</v>
      </c>
      <c r="R59" s="117"/>
      <c r="S59" s="13">
        <f t="shared" si="2"/>
        <v>2</v>
      </c>
      <c r="T59" s="1"/>
    </row>
    <row r="60" spans="1:22" ht="14.1" customHeight="1" thickBot="1">
      <c r="A60" s="100">
        <v>57</v>
      </c>
      <c r="B60" s="111" t="s">
        <v>104</v>
      </c>
      <c r="C60" s="56" t="s">
        <v>99</v>
      </c>
      <c r="D60" s="52"/>
      <c r="E60" s="52">
        <v>38</v>
      </c>
      <c r="F60" s="52"/>
      <c r="G60" s="52"/>
      <c r="H60" s="52"/>
      <c r="I60" s="52"/>
      <c r="J60" s="52"/>
      <c r="K60" s="42">
        <f t="shared" si="6"/>
        <v>38</v>
      </c>
      <c r="L60" s="155"/>
      <c r="M60" s="55"/>
      <c r="N60" s="8" t="str">
        <f t="shared" si="0"/>
        <v/>
      </c>
      <c r="O60" s="12">
        <f t="shared" si="1"/>
        <v>38</v>
      </c>
      <c r="P60" s="43"/>
      <c r="Q60" s="43"/>
      <c r="R60" s="117"/>
      <c r="S60" s="13">
        <f t="shared" si="2"/>
        <v>1</v>
      </c>
      <c r="T60" s="1"/>
    </row>
    <row r="61" spans="1:22" ht="14.1" customHeight="1" thickBot="1">
      <c r="A61" s="100">
        <v>58</v>
      </c>
      <c r="B61" s="111" t="s">
        <v>105</v>
      </c>
      <c r="C61" s="43" t="s">
        <v>99</v>
      </c>
      <c r="D61" s="52"/>
      <c r="E61" s="52">
        <v>44</v>
      </c>
      <c r="F61" s="52"/>
      <c r="G61" s="52"/>
      <c r="H61" s="52"/>
      <c r="I61" s="52"/>
      <c r="J61" s="52"/>
      <c r="K61" s="42">
        <f t="shared" si="6"/>
        <v>44</v>
      </c>
      <c r="L61" s="155"/>
      <c r="M61" s="55"/>
      <c r="N61" s="8" t="str">
        <f t="shared" si="0"/>
        <v/>
      </c>
      <c r="O61" s="12">
        <f t="shared" si="1"/>
        <v>44</v>
      </c>
      <c r="P61" s="43"/>
      <c r="Q61" s="43"/>
      <c r="R61" s="117"/>
      <c r="S61" s="13">
        <f t="shared" si="2"/>
        <v>1</v>
      </c>
      <c r="T61" s="1"/>
    </row>
    <row r="62" spans="1:22" ht="14.1" customHeight="1" thickBot="1">
      <c r="A62" s="100">
        <v>59</v>
      </c>
      <c r="B62" s="111" t="s">
        <v>102</v>
      </c>
      <c r="C62" s="56" t="s">
        <v>57</v>
      </c>
      <c r="D62" s="52"/>
      <c r="E62" s="52">
        <v>42</v>
      </c>
      <c r="F62" s="52"/>
      <c r="G62" s="52"/>
      <c r="H62" s="52"/>
      <c r="I62" s="52"/>
      <c r="J62" s="52"/>
      <c r="K62" s="42">
        <f t="shared" si="6"/>
        <v>42</v>
      </c>
      <c r="L62" s="155"/>
      <c r="M62" s="55"/>
      <c r="N62" s="8" t="str">
        <f t="shared" si="0"/>
        <v/>
      </c>
      <c r="O62" s="12">
        <f t="shared" si="1"/>
        <v>42</v>
      </c>
      <c r="P62" s="43"/>
      <c r="Q62" s="43"/>
      <c r="R62" s="117"/>
      <c r="S62" s="13">
        <f t="shared" si="2"/>
        <v>1</v>
      </c>
      <c r="T62" s="1"/>
    </row>
    <row r="63" spans="1:22" ht="14.1" customHeight="1" thickBot="1">
      <c r="A63" s="100">
        <v>60</v>
      </c>
      <c r="B63" s="113" t="s">
        <v>101</v>
      </c>
      <c r="C63" s="107" t="s">
        <v>57</v>
      </c>
      <c r="D63" s="108"/>
      <c r="E63" s="108">
        <v>42</v>
      </c>
      <c r="F63" s="108"/>
      <c r="G63" s="108"/>
      <c r="H63" s="108"/>
      <c r="I63" s="108"/>
      <c r="J63" s="108"/>
      <c r="K63" s="42">
        <f t="shared" si="6"/>
        <v>42</v>
      </c>
      <c r="L63" s="156"/>
      <c r="M63" s="109"/>
      <c r="N63" s="8" t="str">
        <f t="shared" si="0"/>
        <v/>
      </c>
      <c r="O63" s="12">
        <f t="shared" si="1"/>
        <v>42</v>
      </c>
      <c r="P63" s="43"/>
      <c r="Q63" s="110"/>
      <c r="R63" s="118"/>
      <c r="S63" s="13">
        <f t="shared" si="2"/>
        <v>1</v>
      </c>
      <c r="T63" s="1"/>
    </row>
    <row r="64" spans="1:22" ht="14.1" customHeight="1" thickBot="1">
      <c r="A64" s="100">
        <v>61</v>
      </c>
      <c r="B64" s="114" t="s">
        <v>73</v>
      </c>
      <c r="C64" s="56" t="s">
        <v>57</v>
      </c>
      <c r="D64" s="52"/>
      <c r="E64" s="52">
        <v>40</v>
      </c>
      <c r="F64" s="52"/>
      <c r="G64" s="52"/>
      <c r="H64" s="52"/>
      <c r="I64" s="52"/>
      <c r="J64" s="53">
        <v>79</v>
      </c>
      <c r="K64" s="42">
        <f t="shared" si="6"/>
        <v>119</v>
      </c>
      <c r="L64" s="54"/>
      <c r="M64" s="55" t="s">
        <v>22</v>
      </c>
      <c r="N64" s="8" t="str">
        <f t="shared" si="0"/>
        <v/>
      </c>
      <c r="O64" s="12">
        <f t="shared" si="1"/>
        <v>119</v>
      </c>
      <c r="P64" s="43"/>
      <c r="Q64" s="43"/>
      <c r="R64" s="117"/>
      <c r="S64" s="13">
        <f t="shared" si="2"/>
        <v>1</v>
      </c>
      <c r="T64" s="1"/>
    </row>
    <row r="65" spans="1:23" ht="14.1" customHeight="1" thickBot="1">
      <c r="A65" s="130">
        <v>62</v>
      </c>
      <c r="B65" s="131" t="s">
        <v>157</v>
      </c>
      <c r="C65" s="132" t="s">
        <v>61</v>
      </c>
      <c r="D65" s="133"/>
      <c r="E65" s="133">
        <v>42</v>
      </c>
      <c r="F65" s="133"/>
      <c r="G65" s="133"/>
      <c r="H65" s="133"/>
      <c r="I65" s="133"/>
      <c r="J65" s="134"/>
      <c r="K65" s="135">
        <f t="shared" si="6"/>
        <v>42</v>
      </c>
      <c r="L65" s="136"/>
      <c r="M65" s="137"/>
      <c r="N65" s="8" t="str">
        <f t="shared" si="0"/>
        <v/>
      </c>
      <c r="O65" s="12">
        <f t="shared" si="1"/>
        <v>42</v>
      </c>
      <c r="P65" s="138"/>
      <c r="Q65" s="138"/>
      <c r="R65" s="139"/>
      <c r="S65" s="13">
        <f t="shared" si="2"/>
        <v>1</v>
      </c>
      <c r="T65" s="1"/>
    </row>
    <row r="66" spans="1:23" ht="14.1" customHeight="1" thickTop="1" thickBot="1">
      <c r="A66" s="140"/>
      <c r="B66" s="141"/>
      <c r="C66" s="142" t="s">
        <v>168</v>
      </c>
      <c r="D66" s="141">
        <f>COUNT(D4:D65)</f>
        <v>16</v>
      </c>
      <c r="E66" s="141">
        <f>COUNT(E4:E65)</f>
        <v>33</v>
      </c>
      <c r="F66" s="141">
        <f t="shared" ref="F66:I66" si="7">COUNT(F4:F65)</f>
        <v>7</v>
      </c>
      <c r="G66" s="141">
        <f t="shared" si="7"/>
        <v>16</v>
      </c>
      <c r="H66" s="141">
        <f t="shared" si="7"/>
        <v>13</v>
      </c>
      <c r="I66" s="141">
        <f t="shared" si="7"/>
        <v>26</v>
      </c>
      <c r="J66" s="141"/>
      <c r="K66" s="143" t="s">
        <v>161</v>
      </c>
      <c r="L66" s="143">
        <f>COUNTIF(L4:L65,"x")</f>
        <v>19</v>
      </c>
      <c r="M66" s="158"/>
      <c r="N66" s="159"/>
      <c r="O66" s="157"/>
      <c r="P66" s="157">
        <f>SUM(P4:P65)</f>
        <v>2</v>
      </c>
      <c r="Q66" s="141">
        <f t="shared" ref="Q66:R66" si="8">SUM(Q4:Q65)</f>
        <v>13</v>
      </c>
      <c r="R66" s="141">
        <f t="shared" si="8"/>
        <v>8</v>
      </c>
      <c r="S66" s="141"/>
      <c r="T66" s="1"/>
    </row>
    <row r="67" spans="1:23" ht="14.1" customHeight="1" thickTop="1" thickBot="1">
      <c r="A67" s="173"/>
      <c r="B67" s="174"/>
      <c r="C67" s="175"/>
      <c r="D67" s="174"/>
      <c r="E67" s="174"/>
      <c r="F67" s="174"/>
      <c r="G67" s="174"/>
      <c r="H67" s="174"/>
      <c r="I67" s="174"/>
      <c r="J67" s="174"/>
      <c r="K67" s="176"/>
      <c r="L67" s="143"/>
      <c r="M67" s="177"/>
      <c r="N67" s="178"/>
      <c r="O67" s="174"/>
      <c r="P67" s="174"/>
      <c r="Q67" s="174"/>
      <c r="R67" s="174"/>
      <c r="S67" s="174"/>
      <c r="T67" s="1"/>
    </row>
    <row r="68" spans="1:23" ht="14.25" thickTop="1" thickBot="1">
      <c r="A68" s="44"/>
      <c r="B68" s="1"/>
      <c r="C68" s="45"/>
      <c r="D68" s="1"/>
      <c r="E68" s="1"/>
      <c r="F68" s="1"/>
      <c r="G68" s="1"/>
      <c r="H68" s="1"/>
      <c r="I68" s="1"/>
      <c r="J68" s="1"/>
      <c r="K68" s="170" t="s">
        <v>164</v>
      </c>
      <c r="L68" s="143">
        <f>COUNTIF(L4:L65,"o")</f>
        <v>7</v>
      </c>
      <c r="M68" s="144" t="s">
        <v>24</v>
      </c>
      <c r="N68" s="145">
        <f>COUNTIF(N4:N65,"pop")</f>
        <v>10</v>
      </c>
      <c r="O68" s="1"/>
      <c r="P68" s="1"/>
      <c r="Q68" s="1"/>
      <c r="R68" s="1"/>
      <c r="S68" s="1"/>
      <c r="T68" s="1"/>
    </row>
    <row r="69" spans="1:23" ht="14.25" thickTop="1" thickBot="1">
      <c r="A69" s="44"/>
      <c r="B69" s="1"/>
      <c r="C69" s="45"/>
      <c r="D69" s="1"/>
      <c r="E69" s="1">
        <f>COUNTIF(E$4:E$65,44)</f>
        <v>13</v>
      </c>
      <c r="F69" s="1"/>
      <c r="G69" s="1"/>
      <c r="H69" s="1"/>
      <c r="I69" s="1"/>
      <c r="J69" s="1"/>
      <c r="K69" s="1"/>
      <c r="L69" s="46"/>
      <c r="M69" s="150" t="s">
        <v>74</v>
      </c>
      <c r="N69" s="151">
        <f>COUNTIF(N4:N65,"pop+br")</f>
        <v>0</v>
      </c>
      <c r="O69" s="1"/>
      <c r="P69" s="1"/>
      <c r="Q69" s="1"/>
      <c r="R69" s="1"/>
      <c r="S69" s="1"/>
      <c r="T69" s="1"/>
    </row>
    <row r="70" spans="1:23" ht="12.75" customHeight="1" thickTop="1" thickBot="1">
      <c r="A70" s="44"/>
      <c r="B70" s="1"/>
      <c r="C70" s="45"/>
      <c r="D70" s="1"/>
      <c r="E70" s="1">
        <f>COUNTIF(E$4:E$65,42)</f>
        <v>9</v>
      </c>
      <c r="F70" s="1"/>
      <c r="G70" s="1"/>
      <c r="H70" s="1"/>
      <c r="I70" s="1"/>
      <c r="J70" s="1"/>
      <c r="K70" s="1"/>
      <c r="L70" s="46"/>
      <c r="M70" s="148" t="s">
        <v>22</v>
      </c>
      <c r="N70" s="149">
        <f>COUNTIF(N4:N65,"br")</f>
        <v>7</v>
      </c>
      <c r="O70" s="1"/>
      <c r="P70" s="1"/>
      <c r="Q70" s="1"/>
      <c r="R70" s="1"/>
      <c r="S70" s="1"/>
      <c r="T70" s="1"/>
    </row>
    <row r="71" spans="1:23" ht="14.25" thickTop="1" thickBot="1">
      <c r="A71" s="44"/>
      <c r="B71" s="1"/>
      <c r="C71" s="45"/>
      <c r="D71" s="1"/>
      <c r="E71" s="1">
        <f>COUNTIF(E$4:E$65,40)</f>
        <v>9</v>
      </c>
      <c r="F71" s="1"/>
      <c r="G71" s="1"/>
      <c r="H71" s="1"/>
      <c r="I71" s="1"/>
      <c r="J71" s="1"/>
      <c r="K71" s="1"/>
      <c r="L71" s="46"/>
      <c r="M71" s="146" t="s">
        <v>66</v>
      </c>
      <c r="N71" s="147">
        <f>COUNTIF(N4:N65,"sr")</f>
        <v>1</v>
      </c>
      <c r="O71" s="1"/>
      <c r="P71" s="1"/>
      <c r="Q71" s="1"/>
      <c r="R71" s="1"/>
      <c r="S71" s="1"/>
      <c r="T71" s="1"/>
    </row>
    <row r="72" spans="1:23" ht="14.25" thickTop="1" thickBot="1">
      <c r="A72" s="44"/>
      <c r="B72" s="1"/>
      <c r="C72" s="45"/>
      <c r="D72" s="1"/>
      <c r="E72" s="1">
        <f>COUNTIF(E$4:E$65,38)</f>
        <v>2</v>
      </c>
      <c r="F72" s="1"/>
      <c r="G72" s="1"/>
      <c r="H72" s="1"/>
      <c r="I72" s="1"/>
      <c r="J72" s="1"/>
      <c r="K72" s="1"/>
      <c r="L72" s="46"/>
      <c r="M72" s="152" t="s">
        <v>62</v>
      </c>
      <c r="N72" s="153">
        <f>COUNTIF(N4:N65,"zł")</f>
        <v>0</v>
      </c>
      <c r="O72" s="1"/>
      <c r="P72" s="1"/>
      <c r="Q72" s="1"/>
      <c r="R72" s="1"/>
      <c r="S72" s="1"/>
      <c r="T72" s="1"/>
    </row>
    <row r="73" spans="1:23" ht="14.25" thickTop="1" thickBot="1">
      <c r="E73" s="39">
        <f>SUM(E69:E72)</f>
        <v>33</v>
      </c>
      <c r="M73" s="165" t="s">
        <v>167</v>
      </c>
      <c r="N73" s="153">
        <f>COUNTIF(N4:N65,"za wytrw.")</f>
        <v>1</v>
      </c>
      <c r="W73" s="2" t="s">
        <v>75</v>
      </c>
    </row>
    <row r="74" spans="1:23" ht="14.25" thickTop="1" thickBot="1">
      <c r="M74" s="168"/>
      <c r="N74" s="166"/>
    </row>
    <row r="75" spans="1:23" ht="14.25" thickTop="1" thickBot="1">
      <c r="M75" s="169" t="s">
        <v>172</v>
      </c>
      <c r="N75" s="167">
        <f>COUNTIF(N4:N65,"pop-br.ks.")</f>
        <v>4</v>
      </c>
    </row>
    <row r="76" spans="1:23" ht="13.5" thickTop="1"/>
  </sheetData>
  <mergeCells count="14">
    <mergeCell ref="R1:R3"/>
    <mergeCell ref="S1:S3"/>
    <mergeCell ref="A2:A3"/>
    <mergeCell ref="B2:B3"/>
    <mergeCell ref="C2:C3"/>
    <mergeCell ref="D2:I2"/>
    <mergeCell ref="J2:J3"/>
    <mergeCell ref="K2:K3"/>
    <mergeCell ref="L2:L3"/>
    <mergeCell ref="M2:N2"/>
    <mergeCell ref="O2:O3"/>
    <mergeCell ref="A1:O1"/>
    <mergeCell ref="P1:P3"/>
    <mergeCell ref="Q1:Q3"/>
  </mergeCells>
  <conditionalFormatting sqref="S4:S65">
    <cfRule type="cellIs" dxfId="9" priority="8" operator="equal">
      <formula>0</formula>
    </cfRule>
    <cfRule type="cellIs" dxfId="8" priority="9" operator="between">
      <formula>3</formula>
      <formula>5</formula>
    </cfRule>
    <cfRule type="cellIs" dxfId="7" priority="10" operator="greaterThanOrEqual">
      <formula>6</formula>
    </cfRule>
  </conditionalFormatting>
  <conditionalFormatting sqref="N4:N65">
    <cfRule type="cellIs" dxfId="6" priority="1" operator="equal">
      <formula>"pop-br.ks."</formula>
    </cfRule>
    <cfRule type="cellIs" dxfId="5" priority="7" operator="equal">
      <formula>"pop"</formula>
    </cfRule>
  </conditionalFormatting>
  <conditionalFormatting sqref="N4:N65">
    <cfRule type="cellIs" dxfId="4" priority="5" operator="equal">
      <formula>"pop+br"</formula>
    </cfRule>
    <cfRule type="cellIs" dxfId="3" priority="6" operator="equal">
      <formula>"br"</formula>
    </cfRule>
  </conditionalFormatting>
  <conditionalFormatting sqref="N4:N65">
    <cfRule type="cellIs" dxfId="2" priority="2" operator="equal">
      <formula>"za wytrw."</formula>
    </cfRule>
    <cfRule type="cellIs" dxfId="1" priority="3" operator="equal">
      <formula>"zł"</formula>
    </cfRule>
    <cfRule type="cellIs" dxfId="0" priority="4" operator="equal">
      <formula>"sr"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E6" sqref="E6"/>
    </sheetView>
  </sheetViews>
  <sheetFormatPr defaultColWidth="8.85546875" defaultRowHeight="15"/>
  <cols>
    <col min="1" max="1" width="12.5703125" style="57" customWidth="1"/>
    <col min="2" max="2" width="36.28515625" style="57" customWidth="1"/>
    <col min="3" max="3" width="11.5703125" style="57" customWidth="1"/>
    <col min="4" max="4" width="11.7109375" style="57" customWidth="1"/>
    <col min="5" max="6" width="10.85546875" style="57" customWidth="1"/>
    <col min="7" max="7" width="29" style="57" customWidth="1"/>
    <col min="8" max="16384" width="8.85546875" style="57"/>
  </cols>
  <sheetData>
    <row r="1" spans="1:8" ht="51" customHeight="1">
      <c r="A1" s="195" t="s">
        <v>109</v>
      </c>
      <c r="B1" s="197" t="s">
        <v>121</v>
      </c>
      <c r="C1" s="198"/>
      <c r="D1" s="195" t="s">
        <v>126</v>
      </c>
      <c r="E1" s="195" t="s">
        <v>123</v>
      </c>
      <c r="F1" s="195" t="s">
        <v>128</v>
      </c>
      <c r="G1" s="195"/>
      <c r="H1" s="58"/>
    </row>
    <row r="2" spans="1:8">
      <c r="A2" s="196"/>
      <c r="B2" s="86" t="s">
        <v>125</v>
      </c>
      <c r="C2" s="86" t="s">
        <v>122</v>
      </c>
      <c r="D2" s="196"/>
      <c r="E2" s="196"/>
      <c r="F2" s="86" t="s">
        <v>127</v>
      </c>
      <c r="G2" s="86" t="s">
        <v>129</v>
      </c>
      <c r="H2" s="58"/>
    </row>
    <row r="3" spans="1:8" ht="28.5">
      <c r="A3" s="81" t="s">
        <v>137</v>
      </c>
      <c r="B3" s="84" t="s">
        <v>124</v>
      </c>
      <c r="C3" s="84" t="s">
        <v>140</v>
      </c>
      <c r="D3" s="84">
        <v>20</v>
      </c>
      <c r="E3" s="84">
        <v>20</v>
      </c>
      <c r="F3" s="84" t="s">
        <v>107</v>
      </c>
      <c r="G3" s="85"/>
    </row>
    <row r="4" spans="1:8" ht="42.75">
      <c r="A4" s="81" t="s">
        <v>138</v>
      </c>
      <c r="B4" s="84" t="s">
        <v>149</v>
      </c>
      <c r="C4" s="84" t="s">
        <v>140</v>
      </c>
      <c r="D4" s="84">
        <v>12</v>
      </c>
      <c r="E4" s="84">
        <v>12</v>
      </c>
      <c r="F4" s="84" t="s">
        <v>107</v>
      </c>
      <c r="G4" s="85"/>
    </row>
    <row r="5" spans="1:8" ht="31.5" customHeight="1">
      <c r="A5" s="81" t="s">
        <v>139</v>
      </c>
      <c r="B5" s="84" t="s">
        <v>130</v>
      </c>
      <c r="C5" s="84" t="s">
        <v>140</v>
      </c>
      <c r="D5" s="84">
        <v>14</v>
      </c>
      <c r="E5" s="84">
        <v>14</v>
      </c>
      <c r="F5" s="84" t="s">
        <v>107</v>
      </c>
      <c r="G5" s="85"/>
    </row>
    <row r="6" spans="1:8">
      <c r="E6" s="57">
        <f>SUM(E3:E5)</f>
        <v>46</v>
      </c>
    </row>
  </sheetData>
  <mergeCells count="5">
    <mergeCell ref="F1:G1"/>
    <mergeCell ref="E1:E2"/>
    <mergeCell ref="D1:D2"/>
    <mergeCell ref="A1:A2"/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H14" sqref="H14:K14"/>
    </sheetView>
  </sheetViews>
  <sheetFormatPr defaultRowHeight="12.75"/>
  <cols>
    <col min="1" max="1" width="11.7109375" customWidth="1"/>
    <col min="2" max="2" width="41.28515625" customWidth="1"/>
    <col min="3" max="3" width="8.5703125" customWidth="1"/>
    <col min="4" max="4" width="11.7109375" customWidth="1"/>
    <col min="7" max="7" width="30.140625" customWidth="1"/>
  </cols>
  <sheetData>
    <row r="1" spans="1:11" ht="15">
      <c r="A1" s="65"/>
      <c r="B1" s="64" t="s">
        <v>131</v>
      </c>
      <c r="C1" s="65"/>
      <c r="D1" s="65"/>
      <c r="E1" s="65"/>
      <c r="F1" s="65"/>
      <c r="G1" s="65"/>
    </row>
    <row r="2" spans="1:11" ht="37.5" customHeight="1">
      <c r="A2" s="195" t="s">
        <v>109</v>
      </c>
      <c r="B2" s="197" t="s">
        <v>121</v>
      </c>
      <c r="C2" s="198"/>
      <c r="D2" s="195" t="s">
        <v>126</v>
      </c>
      <c r="E2" s="195" t="s">
        <v>123</v>
      </c>
      <c r="F2" s="195" t="s">
        <v>128</v>
      </c>
      <c r="G2" s="195"/>
    </row>
    <row r="3" spans="1:11" ht="33" customHeight="1">
      <c r="A3" s="196"/>
      <c r="B3" s="86" t="s">
        <v>125</v>
      </c>
      <c r="C3" s="86" t="s">
        <v>122</v>
      </c>
      <c r="D3" s="196"/>
      <c r="E3" s="196"/>
      <c r="F3" s="86" t="s">
        <v>127</v>
      </c>
      <c r="G3" s="86" t="s">
        <v>129</v>
      </c>
    </row>
    <row r="4" spans="1:11" ht="28.5">
      <c r="A4" s="81" t="s">
        <v>135</v>
      </c>
      <c r="B4" s="81" t="s">
        <v>152</v>
      </c>
      <c r="C4" s="81" t="s">
        <v>108</v>
      </c>
      <c r="D4" s="81">
        <v>21</v>
      </c>
      <c r="E4" s="87">
        <v>21</v>
      </c>
      <c r="F4" s="87" t="s">
        <v>107</v>
      </c>
      <c r="G4" s="88"/>
    </row>
    <row r="5" spans="1:11" ht="14.25">
      <c r="A5" s="65"/>
      <c r="B5" s="65"/>
      <c r="C5" s="65"/>
      <c r="D5" s="65"/>
      <c r="E5" s="65"/>
      <c r="F5" s="65"/>
      <c r="G5" s="65"/>
    </row>
    <row r="6" spans="1:11" ht="15">
      <c r="A6" s="65"/>
      <c r="B6" s="64" t="s">
        <v>132</v>
      </c>
      <c r="C6" s="65"/>
      <c r="D6" s="65"/>
      <c r="E6" s="65"/>
      <c r="F6" s="65"/>
      <c r="G6" s="65"/>
    </row>
    <row r="7" spans="1:11" ht="42" customHeight="1">
      <c r="A7" s="195" t="s">
        <v>109</v>
      </c>
      <c r="B7" s="197" t="s">
        <v>121</v>
      </c>
      <c r="C7" s="198"/>
      <c r="D7" s="195" t="s">
        <v>126</v>
      </c>
      <c r="E7" s="195" t="s">
        <v>123</v>
      </c>
      <c r="F7" s="195" t="s">
        <v>128</v>
      </c>
      <c r="G7" s="195"/>
    </row>
    <row r="8" spans="1:11" ht="22.5" customHeight="1">
      <c r="A8" s="196"/>
      <c r="B8" s="86" t="s">
        <v>125</v>
      </c>
      <c r="C8" s="86" t="s">
        <v>122</v>
      </c>
      <c r="D8" s="196"/>
      <c r="E8" s="196"/>
      <c r="F8" s="86" t="s">
        <v>127</v>
      </c>
      <c r="G8" s="86" t="s">
        <v>129</v>
      </c>
    </row>
    <row r="9" spans="1:11" s="83" customFormat="1" ht="34.5" customHeight="1">
      <c r="A9" s="81" t="s">
        <v>135</v>
      </c>
      <c r="B9" s="81" t="s">
        <v>151</v>
      </c>
      <c r="C9" s="81" t="s">
        <v>108</v>
      </c>
      <c r="D9" s="81">
        <v>17</v>
      </c>
      <c r="E9" s="87">
        <v>17</v>
      </c>
      <c r="F9" s="87" t="s">
        <v>107</v>
      </c>
      <c r="G9" s="87"/>
    </row>
    <row r="10" spans="1:11" ht="14.25">
      <c r="A10" s="65"/>
      <c r="B10" s="65"/>
      <c r="C10" s="65"/>
      <c r="D10" s="65"/>
      <c r="E10" s="65"/>
      <c r="F10" s="65"/>
      <c r="G10" s="65"/>
    </row>
    <row r="11" spans="1:11" ht="15">
      <c r="A11" s="65"/>
      <c r="B11" s="64" t="s">
        <v>133</v>
      </c>
      <c r="C11" s="65"/>
      <c r="D11" s="65"/>
      <c r="E11" s="65"/>
      <c r="F11" s="65"/>
      <c r="G11" s="65"/>
    </row>
    <row r="12" spans="1:11" ht="34.5" customHeight="1">
      <c r="A12" s="195" t="s">
        <v>109</v>
      </c>
      <c r="B12" s="197" t="s">
        <v>121</v>
      </c>
      <c r="C12" s="198"/>
      <c r="D12" s="195" t="s">
        <v>126</v>
      </c>
      <c r="E12" s="195" t="s">
        <v>123</v>
      </c>
      <c r="F12" s="195" t="s">
        <v>128</v>
      </c>
      <c r="G12" s="195"/>
    </row>
    <row r="13" spans="1:11" ht="24" customHeight="1" thickBot="1">
      <c r="A13" s="196"/>
      <c r="B13" s="86" t="s">
        <v>125</v>
      </c>
      <c r="C13" s="86" t="s">
        <v>122</v>
      </c>
      <c r="D13" s="196"/>
      <c r="E13" s="196"/>
      <c r="F13" s="86" t="s">
        <v>127</v>
      </c>
      <c r="G13" s="86" t="s">
        <v>129</v>
      </c>
    </row>
    <row r="14" spans="1:11" s="83" customFormat="1" ht="75" customHeight="1" thickBot="1">
      <c r="A14" s="81" t="s">
        <v>135</v>
      </c>
      <c r="B14" s="81" t="s">
        <v>142</v>
      </c>
      <c r="C14" s="81" t="s">
        <v>108</v>
      </c>
      <c r="D14" s="91" t="s">
        <v>141</v>
      </c>
      <c r="E14" s="92" t="s">
        <v>141</v>
      </c>
      <c r="F14" s="87" t="s">
        <v>107</v>
      </c>
      <c r="G14" s="97"/>
      <c r="H14" s="199" t="s">
        <v>150</v>
      </c>
      <c r="I14" s="200"/>
      <c r="J14" s="200"/>
      <c r="K14" s="201"/>
    </row>
    <row r="15" spans="1:11" ht="14.25">
      <c r="A15" s="65"/>
      <c r="B15" s="65"/>
      <c r="C15" s="65"/>
      <c r="D15" s="65"/>
      <c r="E15" s="65"/>
      <c r="F15" s="65"/>
      <c r="G15" s="65"/>
    </row>
    <row r="16" spans="1:11" ht="14.25">
      <c r="A16" s="65"/>
      <c r="B16" s="65"/>
      <c r="C16" s="65"/>
      <c r="D16" s="65"/>
      <c r="E16" s="65"/>
      <c r="F16" s="65"/>
      <c r="G16" s="65"/>
    </row>
  </sheetData>
  <mergeCells count="16">
    <mergeCell ref="A12:A13"/>
    <mergeCell ref="B12:C12"/>
    <mergeCell ref="D12:D13"/>
    <mergeCell ref="E12:E13"/>
    <mergeCell ref="F12:G12"/>
    <mergeCell ref="F7:G7"/>
    <mergeCell ref="H14:K14"/>
    <mergeCell ref="B2:C2"/>
    <mergeCell ref="D2:D3"/>
    <mergeCell ref="E2:E3"/>
    <mergeCell ref="F2:G2"/>
    <mergeCell ref="A2:A3"/>
    <mergeCell ref="A7:A8"/>
    <mergeCell ref="B7:C7"/>
    <mergeCell ref="D7:D8"/>
    <mergeCell ref="E7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M4" sqref="M4"/>
    </sheetView>
  </sheetViews>
  <sheetFormatPr defaultRowHeight="12.75"/>
  <cols>
    <col min="1" max="1" width="12.28515625" customWidth="1"/>
    <col min="2" max="2" width="40.5703125" customWidth="1"/>
    <col min="4" max="4" width="11.5703125" customWidth="1"/>
    <col min="5" max="5" width="10.85546875" customWidth="1"/>
    <col min="7" max="7" width="30.7109375" customWidth="1"/>
  </cols>
  <sheetData>
    <row r="1" spans="1:7" s="59" customFormat="1" ht="20.25" customHeight="1">
      <c r="A1" s="65"/>
      <c r="B1" s="64" t="s">
        <v>134</v>
      </c>
      <c r="C1" s="65"/>
      <c r="D1" s="65"/>
      <c r="E1" s="65"/>
      <c r="F1" s="65"/>
      <c r="G1" s="65"/>
    </row>
    <row r="2" spans="1:7" s="68" customFormat="1" ht="42" customHeight="1">
      <c r="A2" s="195" t="s">
        <v>109</v>
      </c>
      <c r="B2" s="197" t="s">
        <v>121</v>
      </c>
      <c r="C2" s="198"/>
      <c r="D2" s="195" t="s">
        <v>126</v>
      </c>
      <c r="E2" s="195" t="s">
        <v>123</v>
      </c>
      <c r="F2" s="195" t="s">
        <v>128</v>
      </c>
      <c r="G2" s="195"/>
    </row>
    <row r="3" spans="1:7" s="68" customFormat="1" ht="16.5" customHeight="1">
      <c r="A3" s="196"/>
      <c r="B3" s="86" t="s">
        <v>125</v>
      </c>
      <c r="C3" s="86" t="s">
        <v>122</v>
      </c>
      <c r="D3" s="196"/>
      <c r="E3" s="196"/>
      <c r="F3" s="86" t="s">
        <v>127</v>
      </c>
      <c r="G3" s="86" t="s">
        <v>129</v>
      </c>
    </row>
    <row r="4" spans="1:7" s="66" customFormat="1" ht="57.75" customHeight="1">
      <c r="A4" s="81" t="s">
        <v>136</v>
      </c>
      <c r="B4" s="81" t="s">
        <v>170</v>
      </c>
      <c r="C4" s="81" t="s">
        <v>108</v>
      </c>
      <c r="D4" s="81">
        <v>21</v>
      </c>
      <c r="E4" s="81">
        <v>21</v>
      </c>
      <c r="F4" s="81" t="s">
        <v>107</v>
      </c>
      <c r="G4" s="87"/>
    </row>
    <row r="5" spans="1:7" ht="14.25">
      <c r="A5" s="63"/>
      <c r="B5" s="62"/>
      <c r="C5" s="61"/>
      <c r="D5" s="61"/>
      <c r="E5" s="65" t="s">
        <v>163</v>
      </c>
      <c r="F5" s="65"/>
      <c r="G5" s="65"/>
    </row>
    <row r="6" spans="1:7" ht="14.25">
      <c r="A6" s="65"/>
      <c r="B6" s="65"/>
      <c r="C6" s="65"/>
      <c r="D6" s="65"/>
      <c r="E6" s="65"/>
      <c r="F6" s="65"/>
      <c r="G6" s="65"/>
    </row>
    <row r="7" spans="1:7" ht="18.75" customHeight="1">
      <c r="A7" s="65"/>
      <c r="B7" s="64" t="s">
        <v>132</v>
      </c>
      <c r="C7" s="65"/>
      <c r="D7" s="65"/>
      <c r="E7" s="65"/>
      <c r="F7" s="65"/>
      <c r="G7" s="65"/>
    </row>
    <row r="8" spans="1:7" ht="42" customHeight="1">
      <c r="A8" s="195" t="s">
        <v>109</v>
      </c>
      <c r="B8" s="197" t="s">
        <v>121</v>
      </c>
      <c r="C8" s="198"/>
      <c r="D8" s="195" t="s">
        <v>126</v>
      </c>
      <c r="E8" s="195" t="s">
        <v>123</v>
      </c>
      <c r="F8" s="195" t="s">
        <v>128</v>
      </c>
      <c r="G8" s="195"/>
    </row>
    <row r="9" spans="1:7" ht="15.75" customHeight="1">
      <c r="A9" s="196"/>
      <c r="B9" s="86" t="s">
        <v>125</v>
      </c>
      <c r="C9" s="86" t="s">
        <v>122</v>
      </c>
      <c r="D9" s="196"/>
      <c r="E9" s="196"/>
      <c r="F9" s="86" t="s">
        <v>127</v>
      </c>
      <c r="G9" s="86" t="s">
        <v>129</v>
      </c>
    </row>
    <row r="10" spans="1:7" s="90" customFormat="1" ht="66.75" customHeight="1">
      <c r="A10" s="81" t="s">
        <v>136</v>
      </c>
      <c r="B10" s="81" t="s">
        <v>169</v>
      </c>
      <c r="C10" s="81" t="s">
        <v>108</v>
      </c>
      <c r="D10" s="81">
        <v>23</v>
      </c>
      <c r="E10" s="87">
        <v>23</v>
      </c>
      <c r="F10" s="87" t="s">
        <v>107</v>
      </c>
      <c r="G10" s="89"/>
    </row>
    <row r="11" spans="1:7">
      <c r="E11" s="80" t="s">
        <v>162</v>
      </c>
    </row>
  </sheetData>
  <mergeCells count="10">
    <mergeCell ref="A2:A3"/>
    <mergeCell ref="B2:C2"/>
    <mergeCell ref="D2:D3"/>
    <mergeCell ref="E2:E3"/>
    <mergeCell ref="F2:G2"/>
    <mergeCell ref="A8:A9"/>
    <mergeCell ref="B8:C8"/>
    <mergeCell ref="D8:D9"/>
    <mergeCell ref="E8:E9"/>
    <mergeCell ref="F8:G8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"/>
  <sheetViews>
    <sheetView zoomScaleNormal="100" workbookViewId="0">
      <selection activeCell="E5" sqref="E5"/>
    </sheetView>
  </sheetViews>
  <sheetFormatPr defaultRowHeight="12.75"/>
  <cols>
    <col min="1" max="1" width="10.7109375" customWidth="1"/>
    <col min="2" max="2" width="36.85546875" customWidth="1"/>
    <col min="3" max="3" width="8.85546875" customWidth="1"/>
    <col min="4" max="4" width="11.5703125" customWidth="1"/>
    <col min="5" max="5" width="12.5703125" customWidth="1"/>
    <col min="6" max="6" width="9.140625" customWidth="1"/>
    <col min="7" max="7" width="30.85546875" customWidth="1"/>
  </cols>
  <sheetData>
    <row r="1" spans="1:7" ht="41.25" customHeight="1">
      <c r="A1" s="195" t="s">
        <v>109</v>
      </c>
      <c r="B1" s="197" t="s">
        <v>121</v>
      </c>
      <c r="C1" s="198"/>
      <c r="D1" s="195" t="s">
        <v>126</v>
      </c>
      <c r="E1" s="195" t="s">
        <v>123</v>
      </c>
      <c r="F1" s="195" t="s">
        <v>128</v>
      </c>
      <c r="G1" s="195"/>
    </row>
    <row r="2" spans="1:7" s="59" customFormat="1" ht="18.75" customHeight="1">
      <c r="A2" s="196"/>
      <c r="B2" s="86" t="s">
        <v>125</v>
      </c>
      <c r="C2" s="86" t="s">
        <v>122</v>
      </c>
      <c r="D2" s="196"/>
      <c r="E2" s="196"/>
      <c r="F2" s="86" t="s">
        <v>127</v>
      </c>
      <c r="G2" s="86" t="s">
        <v>129</v>
      </c>
    </row>
    <row r="3" spans="1:7" s="94" customFormat="1" ht="44.25" customHeight="1">
      <c r="A3" s="81" t="s">
        <v>113</v>
      </c>
      <c r="B3" s="84" t="s">
        <v>115</v>
      </c>
      <c r="C3" s="84" t="s">
        <v>140</v>
      </c>
      <c r="D3" s="84">
        <v>11</v>
      </c>
      <c r="E3" s="84">
        <v>11</v>
      </c>
      <c r="F3" s="95" t="s">
        <v>107</v>
      </c>
      <c r="G3" s="93"/>
    </row>
    <row r="4" spans="1:7" s="94" customFormat="1" ht="48.75" customHeight="1">
      <c r="A4" s="81" t="s">
        <v>114</v>
      </c>
      <c r="B4" s="84" t="s">
        <v>143</v>
      </c>
      <c r="C4" s="84" t="s">
        <v>140</v>
      </c>
      <c r="D4" s="84">
        <v>24</v>
      </c>
      <c r="E4" s="84">
        <v>24</v>
      </c>
      <c r="F4" s="95" t="s">
        <v>107</v>
      </c>
      <c r="G4" s="93"/>
    </row>
    <row r="5" spans="1:7" ht="18" customHeight="1">
      <c r="A5" s="60"/>
      <c r="B5" s="60"/>
      <c r="C5" s="60"/>
      <c r="D5" s="59"/>
      <c r="E5">
        <f>SUM(E3:E4)</f>
        <v>35</v>
      </c>
    </row>
  </sheetData>
  <mergeCells count="5">
    <mergeCell ref="A1:A2"/>
    <mergeCell ref="B1:C1"/>
    <mergeCell ref="D1:D2"/>
    <mergeCell ref="E1:E2"/>
    <mergeCell ref="F1:G1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4"/>
  <sheetViews>
    <sheetView zoomScaleNormal="100" workbookViewId="0">
      <selection activeCell="E6" sqref="E6"/>
    </sheetView>
  </sheetViews>
  <sheetFormatPr defaultRowHeight="12.75"/>
  <cols>
    <col min="1" max="1" width="10.7109375" customWidth="1"/>
    <col min="2" max="2" width="43.7109375" customWidth="1"/>
    <col min="3" max="3" width="6.140625" customWidth="1"/>
    <col min="4" max="4" width="11.42578125" customWidth="1"/>
    <col min="5" max="5" width="10.85546875" customWidth="1"/>
    <col min="6" max="6" width="9.7109375" customWidth="1"/>
    <col min="7" max="7" width="30" customWidth="1"/>
  </cols>
  <sheetData>
    <row r="1" spans="1:7" ht="41.25" customHeight="1">
      <c r="A1" s="195" t="s">
        <v>109</v>
      </c>
      <c r="B1" s="197" t="s">
        <v>121</v>
      </c>
      <c r="C1" s="198"/>
      <c r="D1" s="195" t="s">
        <v>126</v>
      </c>
      <c r="E1" s="195" t="s">
        <v>123</v>
      </c>
      <c r="F1" s="195" t="s">
        <v>128</v>
      </c>
      <c r="G1" s="195"/>
    </row>
    <row r="2" spans="1:7" s="59" customFormat="1" ht="18.75" customHeight="1">
      <c r="A2" s="196"/>
      <c r="B2" s="86" t="s">
        <v>125</v>
      </c>
      <c r="C2" s="86" t="s">
        <v>122</v>
      </c>
      <c r="D2" s="196"/>
      <c r="E2" s="196"/>
      <c r="F2" s="86" t="s">
        <v>127</v>
      </c>
      <c r="G2" s="86" t="s">
        <v>129</v>
      </c>
    </row>
    <row r="3" spans="1:7" s="94" customFormat="1" ht="50.25" customHeight="1">
      <c r="A3" s="81" t="s">
        <v>112</v>
      </c>
      <c r="B3" s="81" t="s">
        <v>166</v>
      </c>
      <c r="C3" s="81" t="s">
        <v>110</v>
      </c>
      <c r="D3" s="84">
        <v>19</v>
      </c>
      <c r="E3" s="84">
        <v>19</v>
      </c>
      <c r="F3" s="84" t="s">
        <v>107</v>
      </c>
      <c r="G3" s="96"/>
    </row>
    <row r="4" spans="1:7" s="94" customFormat="1" ht="65.25" customHeight="1">
      <c r="A4" s="81" t="s">
        <v>116</v>
      </c>
      <c r="B4" s="81" t="s">
        <v>111</v>
      </c>
      <c r="C4" s="81" t="s">
        <v>110</v>
      </c>
      <c r="D4" s="84">
        <v>22</v>
      </c>
      <c r="E4" s="84">
        <v>22</v>
      </c>
      <c r="F4" s="84" t="s">
        <v>107</v>
      </c>
      <c r="G4" s="96"/>
    </row>
    <row r="5" spans="1:7" s="94" customFormat="1" ht="80.25" customHeight="1">
      <c r="A5" s="81" t="s">
        <v>117</v>
      </c>
      <c r="B5" s="82" t="s">
        <v>165</v>
      </c>
      <c r="C5" s="81" t="s">
        <v>110</v>
      </c>
      <c r="D5" s="84">
        <v>21</v>
      </c>
      <c r="E5" s="84">
        <v>21</v>
      </c>
      <c r="F5" s="84" t="s">
        <v>107</v>
      </c>
      <c r="G5" s="96"/>
    </row>
    <row r="6" spans="1:7" s="59" customFormat="1" ht="32.25" customHeight="1">
      <c r="A6" s="68"/>
      <c r="B6" s="68"/>
      <c r="C6" s="66"/>
      <c r="D6" s="66"/>
      <c r="E6" s="66">
        <f>SUM(E3:E5)</f>
        <v>62</v>
      </c>
    </row>
    <row r="7" spans="1:7" s="59" customFormat="1" ht="55.5" customHeight="1">
      <c r="A7" s="68"/>
      <c r="B7" s="68"/>
      <c r="C7" s="66"/>
      <c r="D7" s="66"/>
      <c r="E7" s="66"/>
    </row>
    <row r="8" spans="1:7" s="59" customFormat="1" ht="53.25" customHeight="1">
      <c r="A8" s="68"/>
      <c r="B8" s="68"/>
      <c r="C8" s="66"/>
      <c r="D8" s="66"/>
      <c r="E8" s="66"/>
    </row>
    <row r="9" spans="1:7" s="59" customFormat="1" ht="18" customHeight="1">
      <c r="A9" s="68"/>
      <c r="B9" s="68"/>
      <c r="C9" s="68"/>
      <c r="D9" s="68"/>
      <c r="E9" s="67"/>
    </row>
    <row r="10" spans="1:7" s="59" customFormat="1" ht="18" customHeight="1">
      <c r="A10" s="60"/>
      <c r="B10" s="60"/>
    </row>
    <row r="11" spans="1:7" s="59" customFormat="1" ht="18" customHeight="1">
      <c r="A11" s="60"/>
      <c r="B11" s="60"/>
    </row>
    <row r="12" spans="1:7" s="59" customFormat="1" ht="18" customHeight="1">
      <c r="A12" s="60"/>
      <c r="B12" s="60"/>
      <c r="C12" s="60"/>
    </row>
    <row r="13" spans="1:7" s="59" customFormat="1" ht="18" customHeight="1">
      <c r="A13" s="60"/>
      <c r="B13" s="60"/>
      <c r="C13" s="60"/>
    </row>
    <row r="14" spans="1:7" s="59" customFormat="1" ht="18" customHeight="1">
      <c r="A14" s="60"/>
      <c r="B14" s="60"/>
      <c r="C14" s="60"/>
    </row>
    <row r="15" spans="1:7" s="59" customFormat="1" ht="18" customHeight="1">
      <c r="A15" s="60"/>
      <c r="B15" s="60"/>
      <c r="C15" s="60"/>
    </row>
    <row r="16" spans="1:7" s="59" customFormat="1" ht="18" customHeight="1">
      <c r="A16" s="60"/>
      <c r="B16" s="60"/>
      <c r="C16" s="60"/>
    </row>
    <row r="17" spans="1:6" s="59" customFormat="1" ht="18" customHeight="1">
      <c r="A17" s="60"/>
      <c r="B17" s="60"/>
      <c r="C17" s="60"/>
    </row>
    <row r="18" spans="1:6" s="59" customFormat="1" ht="18" customHeight="1">
      <c r="A18" s="60"/>
      <c r="B18" s="60"/>
      <c r="C18" s="60"/>
    </row>
    <row r="19" spans="1:6" s="59" customFormat="1" ht="18" customHeight="1">
      <c r="A19" s="60"/>
      <c r="B19" s="60"/>
      <c r="C19" s="60"/>
    </row>
    <row r="20" spans="1:6" s="59" customFormat="1" ht="18" customHeight="1">
      <c r="A20" s="60"/>
      <c r="B20" s="60"/>
      <c r="C20" s="60"/>
    </row>
    <row r="21" spans="1:6" s="59" customFormat="1" ht="18" customHeight="1">
      <c r="A21" s="60"/>
      <c r="B21" s="60"/>
      <c r="C21" s="60"/>
    </row>
    <row r="22" spans="1:6" ht="18" customHeight="1">
      <c r="A22" s="60"/>
      <c r="B22" s="60"/>
      <c r="C22" s="60"/>
      <c r="D22" s="59"/>
      <c r="E22" s="59"/>
      <c r="F22" s="59"/>
    </row>
    <row r="23" spans="1:6">
      <c r="A23" s="60"/>
      <c r="B23" s="60"/>
      <c r="C23" s="60"/>
      <c r="D23" s="59"/>
      <c r="E23" s="59"/>
      <c r="F23" s="59"/>
    </row>
    <row r="24" spans="1:6">
      <c r="A24" s="60"/>
      <c r="B24" s="60"/>
      <c r="C24" s="60"/>
      <c r="D24" s="59"/>
    </row>
  </sheetData>
  <mergeCells count="5">
    <mergeCell ref="A1:A2"/>
    <mergeCell ref="B1:C1"/>
    <mergeCell ref="D1:D2"/>
    <mergeCell ref="E1:E2"/>
    <mergeCell ref="F1:G1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"/>
  <sheetViews>
    <sheetView workbookViewId="0">
      <selection activeCell="E6" sqref="E6"/>
    </sheetView>
  </sheetViews>
  <sheetFormatPr defaultRowHeight="12.75"/>
  <cols>
    <col min="1" max="1" width="11.140625" customWidth="1"/>
    <col min="2" max="2" width="39.85546875" customWidth="1"/>
    <col min="3" max="3" width="7.28515625" customWidth="1"/>
    <col min="4" max="4" width="11.85546875" customWidth="1"/>
    <col min="7" max="7" width="30.85546875" customWidth="1"/>
  </cols>
  <sheetData>
    <row r="1" spans="1:7" ht="48" customHeight="1">
      <c r="A1" s="195" t="s">
        <v>109</v>
      </c>
      <c r="B1" s="197" t="s">
        <v>121</v>
      </c>
      <c r="C1" s="198"/>
      <c r="D1" s="195" t="s">
        <v>126</v>
      </c>
      <c r="E1" s="195" t="s">
        <v>123</v>
      </c>
      <c r="F1" s="195" t="s">
        <v>128</v>
      </c>
      <c r="G1" s="195"/>
    </row>
    <row r="2" spans="1:7" ht="18" customHeight="1">
      <c r="A2" s="196"/>
      <c r="B2" s="86" t="s">
        <v>125</v>
      </c>
      <c r="C2" s="86" t="s">
        <v>122</v>
      </c>
      <c r="D2" s="196"/>
      <c r="E2" s="196"/>
      <c r="F2" s="86" t="s">
        <v>127</v>
      </c>
      <c r="G2" s="86" t="s">
        <v>129</v>
      </c>
    </row>
    <row r="3" spans="1:7" s="83" customFormat="1" ht="29.25" customHeight="1">
      <c r="A3" s="81" t="s">
        <v>148</v>
      </c>
      <c r="B3" s="81" t="s">
        <v>146</v>
      </c>
      <c r="C3" s="81" t="s">
        <v>144</v>
      </c>
      <c r="D3" s="81">
        <v>2</v>
      </c>
      <c r="E3" s="202">
        <v>10</v>
      </c>
      <c r="F3" s="202" t="s">
        <v>107</v>
      </c>
      <c r="G3" s="96"/>
    </row>
    <row r="4" spans="1:7" s="83" customFormat="1" ht="24.75" customHeight="1">
      <c r="A4" s="81" t="s">
        <v>148</v>
      </c>
      <c r="B4" s="81" t="s">
        <v>145</v>
      </c>
      <c r="C4" s="81" t="s">
        <v>144</v>
      </c>
      <c r="D4" s="81">
        <v>6</v>
      </c>
      <c r="E4" s="203"/>
      <c r="F4" s="203"/>
      <c r="G4" s="87"/>
    </row>
    <row r="5" spans="1:7" s="83" customFormat="1" ht="29.25" customHeight="1">
      <c r="A5" s="81" t="s">
        <v>148</v>
      </c>
      <c r="B5" s="81" t="s">
        <v>147</v>
      </c>
      <c r="C5" s="81" t="s">
        <v>144</v>
      </c>
      <c r="D5" s="81">
        <v>2</v>
      </c>
      <c r="E5" s="204"/>
      <c r="F5" s="204"/>
      <c r="G5" s="87"/>
    </row>
    <row r="6" spans="1:7" ht="18.75" customHeight="1">
      <c r="E6">
        <f>SUM(E3)</f>
        <v>10</v>
      </c>
    </row>
  </sheetData>
  <mergeCells count="7">
    <mergeCell ref="E3:E5"/>
    <mergeCell ref="F3:F5"/>
    <mergeCell ref="A1:A2"/>
    <mergeCell ref="B1:C1"/>
    <mergeCell ref="D1:D2"/>
    <mergeCell ref="E1:E2"/>
    <mergeCell ref="F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E3" sqref="E3"/>
    </sheetView>
  </sheetViews>
  <sheetFormatPr defaultRowHeight="12.75"/>
  <cols>
    <col min="1" max="1" width="11.42578125" customWidth="1"/>
    <col min="2" max="2" width="38.5703125" customWidth="1"/>
    <col min="4" max="4" width="11.7109375" customWidth="1"/>
    <col min="7" max="7" width="29.5703125" customWidth="1"/>
  </cols>
  <sheetData>
    <row r="1" spans="1:7" ht="46.5" customHeight="1">
      <c r="A1" s="195" t="s">
        <v>109</v>
      </c>
      <c r="B1" s="197" t="s">
        <v>121</v>
      </c>
      <c r="C1" s="198"/>
      <c r="D1" s="195" t="s">
        <v>126</v>
      </c>
      <c r="E1" s="195" t="s">
        <v>123</v>
      </c>
      <c r="F1" s="195" t="s">
        <v>128</v>
      </c>
      <c r="G1" s="195"/>
    </row>
    <row r="2" spans="1:7" ht="18.75" customHeight="1">
      <c r="A2" s="196"/>
      <c r="B2" s="86" t="s">
        <v>125</v>
      </c>
      <c r="C2" s="86" t="s">
        <v>122</v>
      </c>
      <c r="D2" s="196"/>
      <c r="E2" s="196"/>
      <c r="F2" s="86" t="s">
        <v>127</v>
      </c>
      <c r="G2" s="86" t="s">
        <v>129</v>
      </c>
    </row>
    <row r="3" spans="1:7" ht="71.25">
      <c r="A3" s="81" t="s">
        <v>26</v>
      </c>
      <c r="B3" s="84" t="s">
        <v>158</v>
      </c>
      <c r="C3" s="84" t="s">
        <v>159</v>
      </c>
      <c r="D3" s="84">
        <v>18</v>
      </c>
      <c r="E3" s="84">
        <v>18</v>
      </c>
      <c r="F3" s="84" t="s">
        <v>160</v>
      </c>
      <c r="G3" s="85"/>
    </row>
  </sheetData>
  <mergeCells count="5">
    <mergeCell ref="A1:A2"/>
    <mergeCell ref="B1:C1"/>
    <mergeCell ref="D1:D2"/>
    <mergeCell ref="E1:E2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LISTA</vt:lpstr>
      <vt:lpstr>PW</vt:lpstr>
      <vt:lpstr>Wehikuł dzień 1</vt:lpstr>
      <vt:lpstr>Wehikuł dzień 2</vt:lpstr>
      <vt:lpstr>Złoty Liść</vt:lpstr>
      <vt:lpstr>TRAMP</vt:lpstr>
      <vt:lpstr>Zlot</vt:lpstr>
      <vt:lpstr>Klaudia Nytko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Stanowisko16</dc:creator>
  <cp:lastModifiedBy>pagol</cp:lastModifiedBy>
  <cp:lastPrinted>2018-06-26T13:55:57Z</cp:lastPrinted>
  <dcterms:created xsi:type="dcterms:W3CDTF">2018-01-14T20:29:21Z</dcterms:created>
  <dcterms:modified xsi:type="dcterms:W3CDTF">2018-06-26T14:06:16Z</dcterms:modified>
</cp:coreProperties>
</file>